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855" tabRatio="50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" sheetId="9" r:id="rId9"/>
  </sheets>
  <definedNames>
    <definedName name="_xlnm.Print_Titles" localSheetId="4">'F5_EAID'!$1:$10</definedName>
    <definedName name="_xlnm.Print_Titles" localSheetId="5">'F6a_EAEPED_COG'!$1:$9</definedName>
  </definedNames>
  <calcPr fullCalcOnLoad="1"/>
</workbook>
</file>

<file path=xl/sharedStrings.xml><?xml version="1.0" encoding="utf-8"?>
<sst xmlns="http://schemas.openxmlformats.org/spreadsheetml/2006/main" count="677" uniqueCount="502">
  <si>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</si>
  <si>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</si>
  <si>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</si>
  <si>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</si>
  <si>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</si>
  <si>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</si>
  <si>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</si>
  <si>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</si>
  <si>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</si>
  <si>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</si>
  <si>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</si>
  <si>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</si>
  <si>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</si>
  <si>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</si>
  <si>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</si>
  <si>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</si>
  <si>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</si>
  <si>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</si>
  <si>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</si>
  <si>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</si>
  <si>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b. Derechos a Recibir Efectivo o Equivalentes (b=b1+b2+b3+b4+b5+b6+b7)</t>
  </si>
  <si>
    <t>a7) Retenciones y Contribuciones por Pagar a Corto Plazo</t>
  </si>
  <si>
    <t>b1) Inversiones Financieras de Corto Plazo</t>
  </si>
  <si>
    <t>a8) Devoluciones de la Ley de Ingresos por Pagar a Corto Plazo</t>
  </si>
  <si>
    <t>b2) Cuentas por Cobrar a Corto Plazo</t>
  </si>
  <si>
    <t>a9) Otras Cuentas por Pagar a Corto Plazo</t>
  </si>
  <si>
    <t>b3) Deudores Diversos por Cobrar a Corto Plazo</t>
  </si>
  <si>
    <t>b. Documentos por Pagar a Corto Plazo (b=b1+b2+b3)</t>
  </si>
  <si>
    <t>b4) Ingresos por Recuperar a Corto Plazo</t>
  </si>
  <si>
    <t>b1) Documentos Comerciales por Pagar a Corto Plazo</t>
  </si>
  <si>
    <t>b5) Deudores por Anticipos de la Tesorería a Corto Plazo</t>
  </si>
  <si>
    <t>b2) Documentos con Contratistas por Obras Públicas por Pagar a Corto Plazo</t>
  </si>
  <si>
    <t>b6) Préstamos Otorgados a Corto Plazo</t>
  </si>
  <si>
    <t>b3) Otros Documentos por Pagar a Corto Plazo</t>
  </si>
  <si>
    <t>b7) Otros Derechos a Recibir Efectivo o Equivalentes a Corto Plazo</t>
  </si>
  <si>
    <t>c. Porción a Corto Plazo de la Deuda Pública a Largo Plazo (c=c1+c2)</t>
  </si>
  <si>
    <t>c. Derechos a Recibir Bienes o Servicios (c=c1+c2+c3+c4+c5)</t>
  </si>
  <si>
    <t>c1) Porción a Corto Plazo de la Deuda Pública</t>
  </si>
  <si>
    <t>c1) Anticipo a Proveedores por Adquisición de Bienes y Prestación de Servicios a Corto Plazo</t>
  </si>
  <si>
    <t>c2) Porción a Corto Plazo de Arrendamiento Financiero</t>
  </si>
  <si>
    <t>d. Títulos y Valores a Corto Plazo</t>
  </si>
  <si>
    <t>c2) Anticipo a Proveedores por Adquisición de Bienes Inmuebles y Muebles a Corto Plazo</t>
  </si>
  <si>
    <t>e. Pasivos Diferidos a Corto Plazo (e=e1+e2+e3)</t>
  </si>
  <si>
    <t>e1) Ingresos Cobrados por Adelantado a Corto Plazo</t>
  </si>
  <si>
    <t>c3) Anticipo a Proveedores por Adquisición de Bienes Intangibles a Corto Plazo</t>
  </si>
  <si>
    <t>e2) Intereses Cobrados por Adelantado a Corto Plazo</t>
  </si>
  <si>
    <t>c4) Anticipo a Contratistas por Obras Públicas a Corto Plazo</t>
  </si>
  <si>
    <t>e3) Otros Pasivos Diferidos a Corto Plazo</t>
  </si>
  <si>
    <t>c5) Otros Derechos a Recibir Bienes o Servicios a Corto Plazo</t>
  </si>
  <si>
    <t>f. Fondos y Bienes de Terceros en Garantía y/o Administración a Corto Plazo (f=f1+f2+f3+f4+f5+f6)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</si>
  <si>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</si>
  <si>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</si>
  <si>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</si>
  <si>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</si>
  <si>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</si>
  <si>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</si>
  <si>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</si>
  <si>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</si>
  <si>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</si>
  <si>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</si>
  <si>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</si>
  <si>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</si>
  <si>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</si>
  <si>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</si>
  <si>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</si>
  <si>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</si>
  <si>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</si>
  <si>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</si>
  <si>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</si>
  <si>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</si>
  <si>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</si>
  <si>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</si>
  <si>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</si>
  <si>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</si>
  <si>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</si>
  <si>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</si>
  <si>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</si>
  <si>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</si>
  <si>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</si>
  <si>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IIA. Total de Pasivos Circulantes (IIA = a + b + c + d + e + f + g + h)</t>
  </si>
  <si>
    <t>IA. Total de Activos Circulantes (IA = a + b + c + d + e + f + g)</t>
  </si>
  <si>
    <t>Pasivo No Circulante</t>
  </si>
  <si>
    <t>Activo No Circulante</t>
  </si>
  <si>
    <t>a. Cuentas por Pagar a Largo Plazo</t>
  </si>
  <si>
    <t>a. Inversiones Financieras a Largo Plazo</t>
  </si>
  <si>
    <t>b. Documentos por Pagar a Largo Plazo</t>
  </si>
  <si>
    <t>b. Derechos a Recibir Efectivo o Equivalentes a Largo Plazo</t>
  </si>
  <si>
    <t>c. Deuda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</si>
  <si>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</si>
  <si>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</si>
  <si>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</si>
  <si>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en Administración a Largo Plazo</t>
  </si>
  <si>
    <t>e. Activos Intangibles</t>
  </si>
  <si>
    <t>f. Provisiones a Largo Plazo</t>
  </si>
  <si>
    <t>f. Depreciación, Deterioro y Amortización Acumulada de Bienes</t>
  </si>
  <si>
    <t>IIB. Total de Pasivos No Circulantes (IIB = a + b + c + d + e + f)</t>
  </si>
  <si>
    <t>g. Activos Diferidos</t>
  </si>
  <si>
    <t>h. Estimación por Pérdida o Deterioro de Activos no Circulantes</t>
  </si>
  <si>
    <t>II. Total del Pasivo (II = IIA + IIB)</t>
  </si>
  <si>
    <t>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</si>
  <si>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</si>
  <si>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</si>
  <si>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</si>
  <si>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</si>
  <si>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</si>
  <si>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</si>
  <si>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</si>
  <si>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</si>
  <si>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</si>
  <si>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</si>
  <si>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</si>
  <si>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</si>
  <si>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</si>
  <si>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</si>
  <si>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</si>
  <si>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</si>
  <si>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</si>
  <si>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</si>
  <si>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   31 de diciembre de 2019 (e)</t>
  </si>
  <si>
    <t xml:space="preserve">   31 de diciembre de 2019 (e)</t>
  </si>
  <si>
    <r>
      <t xml:space="preserve">PODER EJECUTIVO DEL ESTADO DE NAYARIT
Estado de Situación Financiera Detallado - LDF
 Al 30 de junio de 2020 y al 31 de diciembre de 2019(b)
</t>
    </r>
    <r>
      <rPr>
        <b/>
        <sz val="7"/>
        <color indexed="8"/>
        <rFont val="Arial Narrow"/>
        <family val="2"/>
      </rPr>
      <t>(PESOS)</t>
    </r>
  </si>
  <si>
    <t>30 de junio de 2020       (d)</t>
  </si>
  <si>
    <t xml:space="preserve">   30 de junio de 2020       (d)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</si>
  <si>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Informe Analítico de la Deuda Pública y Otros Pasivos - LDF
</t>
    </r>
    <r>
      <rPr>
        <b/>
        <sz val="9"/>
        <color indexed="8"/>
        <rFont val="Arial Narrow"/>
        <family val="2"/>
      </rPr>
      <t xml:space="preserve"> Del 01 de enero al 30 de junio del 2020 (b)
</t>
    </r>
    <r>
      <rPr>
        <b/>
        <sz val="8"/>
        <color indexed="8"/>
        <rFont val="Arial Narrow"/>
        <family val="2"/>
      </rPr>
      <t>(PESOS)</t>
    </r>
  </si>
  <si>
    <t xml:space="preserve">
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</si>
  <si>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</si>
  <si>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</si>
  <si>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</si>
  <si>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</si>
  <si>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</si>
  <si>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</si>
  <si>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</si>
  <si>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</si>
  <si>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</si>
  <si>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</si>
  <si>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</si>
  <si>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</si>
  <si>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</si>
  <si>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</si>
  <si>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</si>
  <si>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</si>
  <si>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</si>
  <si>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</si>
  <si>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</si>
  <si>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</si>
  <si>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</si>
  <si>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</si>
  <si>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</si>
  <si>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</si>
  <si>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</si>
  <si>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</si>
  <si>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1    Se refiere a cualquier Financiamiento sin fuente o garantía de pago definida, que sea asumida de manera solidaria o subsidiaria por las Entidades Federativas con sus Municipios, organismos descentralizados y empresas de
    participación estatal mayoritaria y fideicomisos, locales o municipales, y por los Municipios con sus respectivos organismos descentralizados y empresas de participación municipal mayoritaria.                        
2    Se refiere al valor del Bono Cupón Cero que respalda el pago de los créditos asociados al mismo (Activo).                            </t>
  </si>
  <si>
    <t xml:space="preserve">
Obligaciones a Corto Plazo (k)</t>
  </si>
  <si>
    <t>Monto Contratado 
(l)</t>
  </si>
  <si>
    <t>Plazo 
Pactado
(m)</t>
  </si>
  <si>
    <t>Tasa de Interés
(n)</t>
  </si>
  <si>
    <t>Comisiones y Costos Relacionados (o)</t>
  </si>
  <si>
    <t>Tasa Efectiva
(p)</t>
  </si>
  <si>
    <t xml:space="preserve">6. Obligaciones a Corto Plazo (Informativo)    </t>
  </si>
  <si>
    <t xml:space="preserve">A. Crédito 1    </t>
  </si>
  <si>
    <t>TIIE + 1.75</t>
  </si>
  <si>
    <t xml:space="preserve">B. Crédito 2    </t>
  </si>
  <si>
    <t>TIIE + 1.95</t>
  </si>
  <si>
    <t xml:space="preserve">C. Crédito 3    </t>
  </si>
  <si>
    <t>TIIE + 2.05</t>
  </si>
  <si>
    <t xml:space="preserve">D. Crédito 4    </t>
  </si>
  <si>
    <t xml:space="preserve">E. Crédito 5   </t>
  </si>
  <si>
    <t>TIIE + 2.40</t>
  </si>
  <si>
    <t>F. Crédito 6</t>
  </si>
  <si>
    <t>G. Crédito 7</t>
  </si>
  <si>
    <t>TIIE + 1.40</t>
  </si>
  <si>
    <t>H. Crédito 8</t>
  </si>
  <si>
    <t>TIIE + 2.00</t>
  </si>
  <si>
    <t>I. Crédito 9</t>
  </si>
  <si>
    <t>TIIE + 1.85</t>
  </si>
  <si>
    <t>J. Crédito 10</t>
  </si>
  <si>
    <t>TIIE + 2.50</t>
  </si>
  <si>
    <t>K. Crédito 11</t>
  </si>
  <si>
    <t>TIIE + 1.50</t>
  </si>
  <si>
    <t>L. Crédito 12</t>
  </si>
  <si>
    <t>M. Crédito 13</t>
  </si>
  <si>
    <t>TIIE + 180PB</t>
  </si>
  <si>
    <t>N. Crédito 14</t>
  </si>
  <si>
    <t>Ñ. Crédito 15</t>
  </si>
  <si>
    <t>O. Crédito 16</t>
  </si>
  <si>
    <t>P. Crédito 17</t>
  </si>
  <si>
    <t>PODER EJECUTIVO DEL ESTADO DE NAYARIT</t>
  </si>
  <si>
    <t>Informe Analítico de Obligaciones Diferentes de Financiamientos – LDF</t>
  </si>
  <si>
    <t>Del 01 de enero al 30 de junio de 2020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</si>
  <si>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</si>
  <si>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</si>
  <si>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</si>
  <si>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</si>
  <si>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</si>
  <si>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</si>
  <si>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</si>
  <si>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</si>
  <si>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</si>
  <si>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junio de 2020</t>
  </si>
  <si>
    <t>Monto pagado de la inversión actualizado al 30 de junio de 2020</t>
  </si>
  <si>
    <t>Saldo pendiente por pagar de la inversión al 30 de junio de 2020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</si>
  <si>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</si>
  <si>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</si>
  <si>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</si>
  <si>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</si>
  <si>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</si>
  <si>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</si>
  <si>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</si>
  <si>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</si>
  <si>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</si>
  <si>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</si>
  <si>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</si>
  <si>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</si>
  <si>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</si>
  <si>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</si>
  <si>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</si>
  <si>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</si>
  <si>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</si>
  <si>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</si>
  <si>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</si>
  <si>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</si>
  <si>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</si>
  <si>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</si>
  <si>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PODER EJECUTIVO DEL ESTADO DE NAYARIT
</t>
    </r>
    <r>
      <rPr>
        <b/>
        <sz val="9"/>
        <color indexed="8"/>
        <rFont val="Arial"/>
        <family val="2"/>
      </rPr>
      <t xml:space="preserve">Balance Presupuestario - LDF 
</t>
    </r>
    <r>
      <rPr>
        <b/>
        <sz val="8"/>
        <color indexed="8"/>
        <rFont val="Arial Narrow"/>
        <family val="2"/>
      </rPr>
      <t xml:space="preserve">Del 01 de enero al 30 de junio del 2020 (b)
</t>
    </r>
    <r>
      <rPr>
        <b/>
        <sz val="7.5"/>
        <color indexed="8"/>
        <rFont val="Arial Narrow"/>
        <family val="2"/>
      </rPr>
      <t>(PESOS)</t>
    </r>
  </si>
  <si>
    <t>Estimado/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</si>
  <si>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</si>
  <si>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</si>
  <si>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</si>
  <si>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</si>
  <si>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</si>
  <si>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</si>
  <si>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Presupuestarios¹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</si>
  <si>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</si>
  <si>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</si>
  <si>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</si>
  <si>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</si>
  <si>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</si>
  <si>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</si>
  <si>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</si>
  <si>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</si>
  <si>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</si>
  <si>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</si>
  <si>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</si>
  <si>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</si>
  <si>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</si>
  <si>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</si>
  <si>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IV.Balance Primario(IV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</si>
  <si>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</si>
  <si>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</si>
  <si>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</si>
  <si>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</si>
  <si>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</si>
  <si>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</si>
  <si>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</si>
  <si>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</si>
  <si>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</si>
  <si>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 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</si>
  <si>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</si>
  <si>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</si>
  <si>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</si>
  <si>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</si>
  <si>
    <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 Ingresos Detallado - LDF
</t>
    </r>
    <r>
      <rPr>
        <b/>
        <sz val="8"/>
        <color indexed="8"/>
        <rFont val="Arial Narrow"/>
        <family val="2"/>
      </rPr>
      <t xml:space="preserve"> Del 01 de enero al 30 de junio del 2020 (b)
</t>
    </r>
    <r>
      <rPr>
        <b/>
        <sz val="7.5"/>
        <color indexed="8"/>
        <rFont val="Arial Narrow"/>
        <family val="2"/>
      </rPr>
      <t>(PESOS)</t>
    </r>
  </si>
  <si>
    <t>Concepto 
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</si>
  <si>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</si>
  <si>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</si>
  <si>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</si>
  <si>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</si>
  <si>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</si>
  <si>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</si>
  <si>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</si>
  <si>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</si>
  <si>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</si>
  <si>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</si>
  <si>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</si>
  <si>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</si>
  <si>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</si>
  <si>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</si>
  <si>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</si>
  <si>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</si>
  <si>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</si>
  <si>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</si>
  <si>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</si>
  <si>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</si>
  <si>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</si>
  <si>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</si>
  <si>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</si>
  <si>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</si>
  <si>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</si>
  <si>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</si>
  <si>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</si>
  <si>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</si>
  <si>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</si>
  <si>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</si>
  <si>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</si>
  <si>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</si>
  <si>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</si>
  <si>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</si>
  <si>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</si>
  <si>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</si>
  <si>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</si>
  <si>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</si>
  <si>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</si>
  <si>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</si>
  <si>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</si>
  <si>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</si>
  <si>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</si>
  <si>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</si>
  <si>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</si>
  <si>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</si>
  <si>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</si>
  <si>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</si>
  <si>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</si>
  <si>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</si>
  <si>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</si>
  <si>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</si>
  <si>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</si>
  <si>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</si>
  <si>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</si>
  <si>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</si>
  <si>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</si>
  <si>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</si>
  <si>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</si>
  <si>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</si>
  <si>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</si>
  <si>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</si>
  <si>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</si>
  <si>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</si>
  <si>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</si>
  <si>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</si>
  <si>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</si>
  <si>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</si>
  <si>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por Objeto del Gasto (Capítulo y Concepto)
</t>
    </r>
    <r>
      <rPr>
        <b/>
        <sz val="8"/>
        <color indexed="8"/>
        <rFont val="Arial Narrow"/>
        <family val="2"/>
      </rPr>
      <t xml:space="preserve"> Del 01 de enero al 30 de junio del 2020 (b)
</t>
    </r>
    <r>
      <rPr>
        <b/>
        <sz val="7.5"/>
        <color indexed="8"/>
        <rFont val="Arial Narrow"/>
        <family val="2"/>
      </rPr>
      <t>(PESOS)</t>
    </r>
  </si>
  <si>
    <t>Egresos</t>
  </si>
  <si>
    <t>Subejercicio (e)</t>
  </si>
  <si>
    <t>Aprobado (d)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</si>
  <si>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</si>
  <si>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</si>
  <si>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</si>
  <si>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</si>
  <si>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</si>
  <si>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</si>
  <si>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</si>
  <si>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</si>
  <si>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</si>
  <si>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</si>
  <si>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</si>
  <si>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</si>
  <si>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</si>
  <si>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</si>
  <si>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</si>
  <si>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</si>
  <si>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</si>
  <si>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</si>
  <si>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</si>
  <si>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</si>
  <si>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</si>
  <si>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</si>
  <si>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</si>
  <si>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</si>
  <si>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</si>
  <si>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</si>
  <si>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</si>
  <si>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</si>
  <si>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</si>
  <si>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</si>
  <si>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</si>
  <si>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</si>
  <si>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</si>
  <si>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</si>
  <si>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</si>
  <si>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</si>
  <si>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</si>
  <si>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</si>
  <si>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</si>
  <si>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</si>
  <si>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</si>
  <si>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</si>
  <si>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</si>
  <si>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</si>
  <si>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</si>
  <si>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</si>
  <si>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</si>
  <si>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</si>
  <si>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</si>
  <si>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</si>
  <si>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</si>
  <si>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</si>
  <si>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</si>
  <si>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</si>
  <si>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</si>
  <si>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</si>
  <si>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</si>
  <si>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</si>
  <si>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</si>
  <si>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</si>
  <si>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</si>
  <si>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</si>
  <si>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</si>
  <si>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</si>
  <si>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</si>
  <si>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</si>
  <si>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</si>
  <si>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</si>
  <si>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</si>
  <si>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</si>
  <si>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</si>
  <si>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</si>
  <si>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</si>
  <si>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</si>
  <si>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</si>
  <si>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</si>
  <si>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</si>
  <si>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Administrativa
</t>
    </r>
    <r>
      <rPr>
        <b/>
        <sz val="8"/>
        <color indexed="8"/>
        <rFont val="Arial Narrow"/>
        <family val="2"/>
      </rPr>
      <t xml:space="preserve"> Del 01 de enero al 30 de junio del 2020 (b)
</t>
    </r>
    <r>
      <rPr>
        <b/>
        <sz val="7.5"/>
        <color indexed="8"/>
        <rFont val="Arial Narrow"/>
        <family val="2"/>
      </rPr>
      <t>(PESOS)</t>
    </r>
  </si>
  <si>
    <t>I. Gasto No Etiquetado  (I=A+B+C+D+E)</t>
  </si>
  <si>
    <t>A.  PODER LEGISLATIVO</t>
  </si>
  <si>
    <t>B. PODER EJECUTIVO</t>
  </si>
  <si>
    <t>Despacho del Ejecutivo</t>
  </si>
  <si>
    <t>Secretaría General de Gobierno</t>
  </si>
  <si>
    <t>Secretaría de Bienestar e Igualdad Sustantiva</t>
  </si>
  <si>
    <t>Secretaría de Administración y Finanzas</t>
  </si>
  <si>
    <t>Secretaría de Desarrollo Sustentable</t>
  </si>
  <si>
    <t>Secretaría de Educación</t>
  </si>
  <si>
    <t>Secretaría de la Contraloría General</t>
  </si>
  <si>
    <t>Secretaría de Turismo</t>
  </si>
  <si>
    <t>Secretaría de Economía</t>
  </si>
  <si>
    <t xml:space="preserve">Secretaría de Desarrollo Rural </t>
  </si>
  <si>
    <t>Secretaría de Infraestructura</t>
  </si>
  <si>
    <t>Secretaría de Seguridad y Protección Ciudadana</t>
  </si>
  <si>
    <t>Secretaría de Movilidad</t>
  </si>
  <si>
    <t>Erogaciones Generales</t>
  </si>
  <si>
    <t>Jubilaciones y Pensiones</t>
  </si>
  <si>
    <t>Subsidios y Transferencias</t>
  </si>
  <si>
    <t>C. PODER JUDICIAL</t>
  </si>
  <si>
    <t>D. ORGANISMOS AUTÓNOMOS</t>
  </si>
  <si>
    <t>E. MUNICIPIOS</t>
  </si>
  <si>
    <t>II. Gasto Etiquetado     (II=A+B+C+D+E+F+G+H+I+J+K+L+M+N+O+P+Q)</t>
  </si>
  <si>
    <t>A. Gasto Federalizado</t>
  </si>
  <si>
    <t>B. Despacho del Ejecutivo</t>
  </si>
  <si>
    <t>C. Secretaría General de Gobierno</t>
  </si>
  <si>
    <t>D. Secretaría de Bienestar e Igualdad Sustantiva</t>
  </si>
  <si>
    <t>E. Secretaría de Administración y Finanzas</t>
  </si>
  <si>
    <t>F. Secretaría de Desarrollo Sustentable</t>
  </si>
  <si>
    <t>G. Secretaría de Educación</t>
  </si>
  <si>
    <t>H. Secretaría de la Contraloría General</t>
  </si>
  <si>
    <t>I. Secretaría de Turismo</t>
  </si>
  <si>
    <t>J. Secretaría de Economía</t>
  </si>
  <si>
    <t xml:space="preserve">K. Secretaría de Desarrollo Rural </t>
  </si>
  <si>
    <t>L. Secretaría de Infraestructura</t>
  </si>
  <si>
    <t>M. Secretaría de Seguridad y Protección Ciudadana</t>
  </si>
  <si>
    <t>N. Secretaría de Movilidad</t>
  </si>
  <si>
    <t>O. Erogaciones Generales</t>
  </si>
  <si>
    <t>P. Jubilaciones y Pensiones</t>
  </si>
  <si>
    <t>Q. Subsidios y Transferencias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</si>
  <si>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Funcional (Finalidad y Función)
</t>
    </r>
    <r>
      <rPr>
        <b/>
        <sz val="8"/>
        <color indexed="8"/>
        <rFont val="Arial Narrow"/>
        <family val="2"/>
      </rPr>
      <t xml:space="preserve"> Del 01 de enero al 30 de junio del 2020 (b)
</t>
    </r>
    <r>
      <rPr>
        <b/>
        <sz val="7.5"/>
        <color indexed="8"/>
        <rFont val="Arial Narrow"/>
        <family val="2"/>
      </rPr>
      <t>(PESOS)</t>
    </r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</si>
  <si>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</si>
  <si>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</si>
  <si>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</si>
  <si>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</si>
  <si>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</si>
  <si>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</si>
  <si>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</si>
  <si>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</si>
  <si>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</si>
  <si>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</si>
  <si>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</si>
  <si>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</si>
  <si>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</si>
  <si>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</si>
  <si>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</si>
  <si>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</si>
  <si>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</si>
  <si>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</si>
  <si>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</si>
  <si>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</si>
  <si>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</si>
  <si>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</si>
  <si>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</si>
  <si>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</si>
  <si>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</si>
  <si>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</si>
  <si>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</si>
  <si>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</si>
  <si>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</si>
  <si>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</si>
  <si>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</si>
  <si>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</si>
  <si>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</si>
  <si>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</si>
  <si>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de Servicios Personales por Categoría
</t>
    </r>
    <r>
      <rPr>
        <b/>
        <sz val="8"/>
        <color indexed="8"/>
        <rFont val="Arial Narrow"/>
        <family val="2"/>
      </rPr>
      <t xml:space="preserve"> Del 01 de enero al 30 de junio del 2020 (b)
</t>
    </r>
    <r>
      <rPr>
        <b/>
        <sz val="7.5"/>
        <color indexed="8"/>
        <rFont val="Arial Narrow"/>
        <family val="2"/>
      </rPr>
      <t>(PESOS)</t>
    </r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</si>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</sst>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  <numFmt numFmtId="166" formatCode="#,##0_ ;[Red]\-#,##0\ "/>
  </numFmts>
  <fonts count="5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5"/>
      <color indexed="8"/>
      <name val="Arial Narrow"/>
      <family val="2"/>
    </font>
    <font>
      <sz val="5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6.5"/>
      <color indexed="8"/>
      <name val="Arial Narrow"/>
      <family val="2"/>
    </font>
    <font>
      <sz val="6.5"/>
      <color indexed="8"/>
      <name val="Arial Narrow"/>
      <family val="2"/>
    </font>
    <font>
      <b/>
      <sz val="10"/>
      <color indexed="8"/>
      <name val="Arial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sz val="7"/>
      <color indexed="8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6.5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73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" fontId="3" fillId="0" borderId="13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4" fontId="3" fillId="0" borderId="16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3" fillId="0" borderId="16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0" fillId="33" borderId="18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8" fillId="0" borderId="12" xfId="0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vertical="top"/>
    </xf>
    <xf numFmtId="4" fontId="8" fillId="34" borderId="13" xfId="0" applyNumberFormat="1" applyFont="1" applyFill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 indent="1"/>
    </xf>
    <xf numFmtId="4" fontId="9" fillId="0" borderId="13" xfId="0" applyNumberFormat="1" applyFont="1" applyBorder="1" applyAlignment="1">
      <alignment horizontal="right" vertical="top"/>
    </xf>
    <xf numFmtId="4" fontId="9" fillId="34" borderId="13" xfId="0" applyNumberFormat="1" applyFont="1" applyFill="1" applyBorder="1" applyAlignment="1">
      <alignment horizontal="right" vertical="top"/>
    </xf>
    <xf numFmtId="4" fontId="9" fillId="34" borderId="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10" fillId="0" borderId="13" xfId="0" applyFont="1" applyBorder="1" applyAlignment="1">
      <alignment vertical="top"/>
    </xf>
    <xf numFmtId="4" fontId="9" fillId="35" borderId="13" xfId="0" applyNumberFormat="1" applyFont="1" applyFill="1" applyBorder="1" applyAlignment="1">
      <alignment horizontal="right" vertical="top"/>
    </xf>
    <xf numFmtId="4" fontId="9" fillId="35" borderId="0" xfId="0" applyNumberFormat="1" applyFont="1" applyFill="1" applyBorder="1" applyAlignment="1">
      <alignment horizontal="right" vertical="top"/>
    </xf>
    <xf numFmtId="4" fontId="8" fillId="34" borderId="0" xfId="0" applyNumberFormat="1" applyFont="1" applyFill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4" fontId="9" fillId="0" borderId="14" xfId="0" applyNumberFormat="1" applyFont="1" applyBorder="1" applyAlignment="1">
      <alignment horizontal="right" vertical="top"/>
    </xf>
    <xf numFmtId="4" fontId="9" fillId="34" borderId="14" xfId="0" applyNumberFormat="1" applyFont="1" applyFill="1" applyBorder="1" applyAlignment="1">
      <alignment horizontal="right" vertical="top"/>
    </xf>
    <xf numFmtId="4" fontId="9" fillId="34" borderId="11" xfId="0" applyNumberFormat="1" applyFont="1" applyFill="1" applyBorder="1" applyAlignment="1">
      <alignment horizontal="right" vertical="top"/>
    </xf>
    <xf numFmtId="4" fontId="9" fillId="0" borderId="17" xfId="0" applyNumberFormat="1" applyFont="1" applyBorder="1" applyAlignment="1">
      <alignment horizontal="right" vertical="top"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9" xfId="0" applyBorder="1" applyAlignment="1">
      <alignment vertical="top"/>
    </xf>
    <xf numFmtId="0" fontId="4" fillId="0" borderId="12" xfId="0" applyFont="1" applyBorder="1" applyAlignment="1">
      <alignment vertical="top"/>
    </xf>
    <xf numFmtId="0" fontId="12" fillId="0" borderId="13" xfId="0" applyFont="1" applyBorder="1" applyAlignment="1">
      <alignment vertical="top" wrapText="1" readingOrder="1"/>
    </xf>
    <xf numFmtId="164" fontId="4" fillId="0" borderId="16" xfId="0" applyNumberFormat="1" applyFont="1" applyBorder="1" applyAlignment="1">
      <alignment vertical="top" wrapText="1" readingOrder="1"/>
    </xf>
    <xf numFmtId="0" fontId="12" fillId="0" borderId="16" xfId="0" applyFont="1" applyBorder="1" applyAlignment="1">
      <alignment vertical="top" wrapText="1" readingOrder="1"/>
    </xf>
    <xf numFmtId="0" fontId="12" fillId="0" borderId="12" xfId="0" applyFont="1" applyBorder="1" applyAlignment="1">
      <alignment vertical="top" wrapText="1" readingOrder="1"/>
    </xf>
    <xf numFmtId="164" fontId="4" fillId="0" borderId="13" xfId="0" applyNumberFormat="1" applyFont="1" applyBorder="1" applyAlignment="1">
      <alignment vertical="top" wrapText="1" readingOrder="1"/>
    </xf>
    <xf numFmtId="0" fontId="12" fillId="0" borderId="12" xfId="0" applyFont="1" applyBorder="1" applyAlignment="1">
      <alignment vertical="top"/>
    </xf>
    <xf numFmtId="164" fontId="12" fillId="0" borderId="16" xfId="47" applyNumberFormat="1" applyFont="1" applyBorder="1" applyAlignment="1">
      <alignment vertical="top"/>
    </xf>
    <xf numFmtId="0" fontId="12" fillId="0" borderId="16" xfId="0" applyFont="1" applyBorder="1" applyAlignment="1">
      <alignment horizontal="center" vertical="top" wrapText="1" readingOrder="1"/>
    </xf>
    <xf numFmtId="164" fontId="12" fillId="0" borderId="13" xfId="47" applyNumberFormat="1" applyFont="1" applyBorder="1" applyAlignment="1">
      <alignment vertical="top"/>
    </xf>
    <xf numFmtId="10" fontId="53" fillId="0" borderId="13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 readingOrder="1"/>
    </xf>
    <xf numFmtId="0" fontId="12" fillId="0" borderId="14" xfId="0" applyFont="1" applyBorder="1" applyAlignment="1">
      <alignment vertical="top" wrapText="1" readingOrder="1"/>
    </xf>
    <xf numFmtId="0" fontId="12" fillId="0" borderId="17" xfId="0" applyFont="1" applyBorder="1" applyAlignment="1">
      <alignment vertical="top" wrapText="1" readingOrder="1"/>
    </xf>
    <xf numFmtId="0" fontId="54" fillId="0" borderId="0" xfId="52" applyFont="1">
      <alignment/>
      <protection/>
    </xf>
    <xf numFmtId="0" fontId="55" fillId="33" borderId="18" xfId="52" applyFont="1" applyFill="1" applyBorder="1" applyAlignment="1">
      <alignment horizontal="center" vertical="center" wrapText="1"/>
      <protection/>
    </xf>
    <xf numFmtId="0" fontId="55" fillId="33" borderId="19" xfId="52" applyFont="1" applyFill="1" applyBorder="1" applyAlignment="1">
      <alignment horizontal="center" vertical="center" wrapText="1"/>
      <protection/>
    </xf>
    <xf numFmtId="0" fontId="55" fillId="33" borderId="15" xfId="52" applyFont="1" applyFill="1" applyBorder="1" applyAlignment="1">
      <alignment horizontal="center" vertical="center" wrapText="1"/>
      <protection/>
    </xf>
    <xf numFmtId="0" fontId="55" fillId="33" borderId="10" xfId="52" applyFont="1" applyFill="1" applyBorder="1" applyAlignment="1">
      <alignment horizontal="center" vertical="center"/>
      <protection/>
    </xf>
    <xf numFmtId="0" fontId="55" fillId="33" borderId="17" xfId="52" applyFont="1" applyFill="1" applyBorder="1" applyAlignment="1">
      <alignment horizontal="center" vertical="center"/>
      <protection/>
    </xf>
    <xf numFmtId="0" fontId="55" fillId="33" borderId="14" xfId="52" applyFont="1" applyFill="1" applyBorder="1" applyAlignment="1">
      <alignment horizontal="center" vertical="center"/>
      <protection/>
    </xf>
    <xf numFmtId="0" fontId="56" fillId="0" borderId="12" xfId="52" applyFont="1" applyBorder="1" applyAlignment="1">
      <alignment horizontal="justify" vertical="center" wrapText="1"/>
      <protection/>
    </xf>
    <xf numFmtId="0" fontId="57" fillId="0" borderId="16" xfId="52" applyFont="1" applyBorder="1" applyAlignment="1">
      <alignment horizontal="justify" vertical="center" wrapText="1"/>
      <protection/>
    </xf>
    <xf numFmtId="0" fontId="57" fillId="0" borderId="13" xfId="52" applyFont="1" applyBorder="1" applyAlignment="1">
      <alignment horizontal="justify" vertical="center" wrapText="1"/>
      <protection/>
    </xf>
    <xf numFmtId="0" fontId="55" fillId="0" borderId="12" xfId="52" applyFont="1" applyBorder="1" applyAlignment="1">
      <alignment horizontal="left" vertical="center" wrapText="1"/>
      <protection/>
    </xf>
    <xf numFmtId="165" fontId="55" fillId="0" borderId="16" xfId="52" applyNumberFormat="1" applyFont="1" applyBorder="1" applyAlignment="1">
      <alignment horizontal="right" vertical="center" wrapText="1"/>
      <protection/>
    </xf>
    <xf numFmtId="165" fontId="55" fillId="0" borderId="13" xfId="52" applyNumberFormat="1" applyFont="1" applyBorder="1" applyAlignment="1">
      <alignment horizontal="right" vertical="center" wrapText="1"/>
      <protection/>
    </xf>
    <xf numFmtId="0" fontId="58" fillId="0" borderId="12" xfId="52" applyFont="1" applyBorder="1" applyAlignment="1">
      <alignment horizontal="left" vertical="center" wrapText="1" indent="1"/>
      <protection/>
    </xf>
    <xf numFmtId="165" fontId="58" fillId="0" borderId="16" xfId="52" applyNumberFormat="1" applyFont="1" applyBorder="1" applyAlignment="1">
      <alignment horizontal="right" vertical="center" wrapText="1"/>
      <protection/>
    </xf>
    <xf numFmtId="165" fontId="58" fillId="0" borderId="13" xfId="52" applyNumberFormat="1" applyFont="1" applyBorder="1" applyAlignment="1">
      <alignment horizontal="right" vertical="center" wrapText="1"/>
      <protection/>
    </xf>
    <xf numFmtId="0" fontId="54" fillId="0" borderId="12" xfId="52" applyFont="1" applyBorder="1" applyAlignment="1">
      <alignment horizontal="left" vertical="center" wrapText="1"/>
      <protection/>
    </xf>
    <xf numFmtId="166" fontId="54" fillId="0" borderId="16" xfId="52" applyNumberFormat="1" applyFont="1" applyBorder="1" applyAlignment="1">
      <alignment horizontal="right" vertical="center" wrapText="1"/>
      <protection/>
    </xf>
    <xf numFmtId="166" fontId="54" fillId="0" borderId="13" xfId="52" applyNumberFormat="1" applyFont="1" applyBorder="1" applyAlignment="1">
      <alignment horizontal="right" vertical="center" wrapText="1"/>
      <protection/>
    </xf>
    <xf numFmtId="0" fontId="54" fillId="0" borderId="10" xfId="52" applyFont="1" applyBorder="1" applyAlignment="1">
      <alignment horizontal="justify" vertical="center" wrapText="1"/>
      <protection/>
    </xf>
    <xf numFmtId="166" fontId="56" fillId="0" borderId="17" xfId="52" applyNumberFormat="1" applyFont="1" applyBorder="1" applyAlignment="1">
      <alignment horizontal="justify" vertical="center" wrapText="1"/>
      <protection/>
    </xf>
    <xf numFmtId="166" fontId="56" fillId="0" borderId="14" xfId="52" applyNumberFormat="1" applyFont="1" applyBorder="1" applyAlignment="1">
      <alignment horizontal="justify" vertical="center" wrapText="1"/>
      <protection/>
    </xf>
    <xf numFmtId="0" fontId="54" fillId="0" borderId="0" xfId="52" applyFont="1" applyAlignment="1">
      <alignment horizontal="center"/>
      <protection/>
    </xf>
    <xf numFmtId="0" fontId="0" fillId="0" borderId="0" xfId="0" applyFill="1" applyAlignment="1">
      <alignment vertical="top"/>
    </xf>
    <xf numFmtId="0" fontId="4" fillId="33" borderId="18" xfId="0" applyFont="1" applyFill="1" applyBorder="1" applyAlignment="1">
      <alignment horizontal="left" vertical="top"/>
    </xf>
    <xf numFmtId="0" fontId="4" fillId="33" borderId="15" xfId="0" applyFont="1" applyFill="1" applyBorder="1" applyAlignment="1">
      <alignment horizontal="center" vertical="top" wrapText="1" readingOrder="1"/>
    </xf>
    <xf numFmtId="0" fontId="0" fillId="33" borderId="20" xfId="0" applyFill="1" applyBorder="1" applyAlignment="1">
      <alignment vertical="top"/>
    </xf>
    <xf numFmtId="0" fontId="0" fillId="36" borderId="0" xfId="0" applyFill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14" fillId="0" borderId="12" xfId="0" applyFont="1" applyBorder="1" applyAlignment="1">
      <alignment horizontal="left" vertical="top" wrapText="1"/>
    </xf>
    <xf numFmtId="4" fontId="14" fillId="0" borderId="0" xfId="0" applyNumberFormat="1" applyFont="1" applyBorder="1" applyAlignment="1">
      <alignment horizontal="right" vertical="top"/>
    </xf>
    <xf numFmtId="4" fontId="14" fillId="0" borderId="13" xfId="0" applyNumberFormat="1" applyFont="1" applyBorder="1" applyAlignment="1">
      <alignment horizontal="right" vertical="top"/>
    </xf>
    <xf numFmtId="0" fontId="15" fillId="0" borderId="12" xfId="0" applyFont="1" applyBorder="1" applyAlignment="1">
      <alignment horizontal="left" vertical="top" wrapText="1" indent="1"/>
    </xf>
    <xf numFmtId="4" fontId="15" fillId="0" borderId="0" xfId="0" applyNumberFormat="1" applyFont="1" applyBorder="1" applyAlignment="1">
      <alignment horizontal="right" vertical="top"/>
    </xf>
    <xf numFmtId="4" fontId="15" fillId="0" borderId="13" xfId="0" applyNumberFormat="1" applyFont="1" applyBorder="1" applyAlignment="1">
      <alignment horizontal="right" vertical="top"/>
    </xf>
    <xf numFmtId="0" fontId="15" fillId="0" borderId="12" xfId="0" applyFont="1" applyBorder="1" applyAlignment="1">
      <alignment vertical="top" wrapText="1"/>
    </xf>
    <xf numFmtId="4" fontId="15" fillId="0" borderId="0" xfId="0" applyNumberFormat="1" applyFont="1" applyBorder="1" applyAlignment="1">
      <alignment vertical="top"/>
    </xf>
    <xf numFmtId="0" fontId="0" fillId="35" borderId="0" xfId="0" applyFill="1" applyBorder="1" applyAlignment="1">
      <alignment vertical="top" wrapText="1" readingOrder="1"/>
    </xf>
    <xf numFmtId="0" fontId="0" fillId="35" borderId="13" xfId="0" applyFill="1" applyBorder="1" applyAlignment="1">
      <alignment vertical="top" wrapText="1" readingOrder="1"/>
    </xf>
    <xf numFmtId="0" fontId="4" fillId="33" borderId="19" xfId="0" applyFont="1" applyFill="1" applyBorder="1" applyAlignment="1">
      <alignment horizontal="center" vertical="top" wrapText="1" readingOrder="1"/>
    </xf>
    <xf numFmtId="0" fontId="0" fillId="33" borderId="17" xfId="0" applyFill="1" applyBorder="1" applyAlignment="1">
      <alignment vertical="top"/>
    </xf>
    <xf numFmtId="0" fontId="14" fillId="0" borderId="18" xfId="0" applyFont="1" applyBorder="1" applyAlignment="1">
      <alignment horizontal="left" vertical="top" wrapText="1"/>
    </xf>
    <xf numFmtId="4" fontId="14" fillId="0" borderId="20" xfId="0" applyNumberFormat="1" applyFont="1" applyBorder="1" applyAlignment="1">
      <alignment horizontal="right" vertical="top"/>
    </xf>
    <xf numFmtId="4" fontId="14" fillId="0" borderId="15" xfId="0" applyNumberFormat="1" applyFont="1" applyBorder="1" applyAlignment="1">
      <alignment horizontal="right" vertical="top"/>
    </xf>
    <xf numFmtId="0" fontId="0" fillId="0" borderId="20" xfId="0" applyBorder="1" applyAlignment="1">
      <alignment vertical="top"/>
    </xf>
    <xf numFmtId="0" fontId="15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0" fillId="33" borderId="0" xfId="0" applyFill="1" applyBorder="1" applyAlignment="1">
      <alignment vertical="top"/>
    </xf>
    <xf numFmtId="0" fontId="14" fillId="0" borderId="18" xfId="0" applyFont="1" applyBorder="1" applyAlignment="1">
      <alignment vertical="top" wrapText="1"/>
    </xf>
    <xf numFmtId="4" fontId="15" fillId="0" borderId="16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5" fillId="0" borderId="12" xfId="0" applyFont="1" applyBorder="1" applyAlignment="1">
      <alignment horizontal="left" vertical="top" wrapText="1" indent="2"/>
    </xf>
    <xf numFmtId="4" fontId="15" fillId="0" borderId="16" xfId="0" applyNumberFormat="1" applyFont="1" applyBorder="1" applyAlignment="1">
      <alignment horizontal="right" vertical="center"/>
    </xf>
    <xf numFmtId="4" fontId="14" fillId="0" borderId="16" xfId="0" applyNumberFormat="1" applyFont="1" applyBorder="1" applyAlignment="1">
      <alignment horizontal="right" vertical="top"/>
    </xf>
    <xf numFmtId="4" fontId="0" fillId="0" borderId="13" xfId="0" applyNumberFormat="1" applyBorder="1" applyAlignment="1">
      <alignment vertical="top"/>
    </xf>
    <xf numFmtId="0" fontId="0" fillId="37" borderId="13" xfId="0" applyFill="1" applyBorder="1" applyAlignment="1">
      <alignment vertical="top"/>
    </xf>
    <xf numFmtId="4" fontId="15" fillId="0" borderId="13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left" vertical="center" wrapText="1" indent="2"/>
    </xf>
    <xf numFmtId="0" fontId="14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4" fontId="14" fillId="0" borderId="13" xfId="0" applyNumberFormat="1" applyFont="1" applyBorder="1" applyAlignment="1">
      <alignment horizontal="right"/>
    </xf>
    <xf numFmtId="4" fontId="14" fillId="0" borderId="16" xfId="0" applyNumberFormat="1" applyFont="1" applyBorder="1" applyAlignment="1">
      <alignment horizontal="right"/>
    </xf>
    <xf numFmtId="0" fontId="0" fillId="0" borderId="0" xfId="0" applyAlignment="1">
      <alignment/>
    </xf>
    <xf numFmtId="0" fontId="14" fillId="0" borderId="12" xfId="0" applyFont="1" applyBorder="1" applyAlignment="1">
      <alignment horizontal="left" vertical="top" wrapText="1" indent="1"/>
    </xf>
    <xf numFmtId="0" fontId="0" fillId="0" borderId="12" xfId="0" applyBorder="1" applyAlignment="1">
      <alignment horizontal="left" vertical="top" indent="1"/>
    </xf>
    <xf numFmtId="0" fontId="14" fillId="0" borderId="10" xfId="0" applyFont="1" applyBorder="1" applyAlignment="1">
      <alignment horizontal="left" vertical="top" wrapText="1" indent="1"/>
    </xf>
    <xf numFmtId="4" fontId="14" fillId="0" borderId="14" xfId="0" applyNumberFormat="1" applyFont="1" applyBorder="1" applyAlignment="1">
      <alignment horizontal="right" vertical="top"/>
    </xf>
    <xf numFmtId="4" fontId="14" fillId="0" borderId="17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right" vertical="top"/>
    </xf>
    <xf numFmtId="0" fontId="16" fillId="0" borderId="12" xfId="0" applyFont="1" applyBorder="1" applyAlignment="1">
      <alignment horizontal="left" vertical="top" wrapText="1"/>
    </xf>
    <xf numFmtId="4" fontId="16" fillId="0" borderId="13" xfId="0" applyNumberFormat="1" applyFont="1" applyBorder="1" applyAlignment="1">
      <alignment horizontal="right" vertical="top"/>
    </xf>
    <xf numFmtId="0" fontId="16" fillId="0" borderId="12" xfId="0" applyFont="1" applyBorder="1" applyAlignment="1">
      <alignment horizontal="left" vertical="top" wrapText="1" indent="2"/>
    </xf>
    <xf numFmtId="4" fontId="16" fillId="0" borderId="13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top" wrapText="1" readingOrder="1"/>
    </xf>
    <xf numFmtId="4" fontId="9" fillId="0" borderId="0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 indent="2"/>
    </xf>
    <xf numFmtId="0" fontId="16" fillId="0" borderId="12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4" fontId="2" fillId="0" borderId="13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left" vertical="top" wrapText="1" readingOrder="1"/>
    </xf>
    <xf numFmtId="4" fontId="3" fillId="0" borderId="13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3" fillId="0" borderId="12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center" wrapText="1" readingOrder="1"/>
    </xf>
    <xf numFmtId="0" fontId="3" fillId="0" borderId="13" xfId="0" applyFont="1" applyBorder="1" applyAlignment="1">
      <alignment horizontal="left" vertical="center" wrapText="1" readingOrder="1"/>
    </xf>
    <xf numFmtId="0" fontId="3" fillId="0" borderId="0" xfId="0" applyFont="1" applyBorder="1" applyAlignment="1">
      <alignment horizontal="left" vertical="center" wrapText="1" readingOrder="1"/>
    </xf>
    <xf numFmtId="4" fontId="3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3" fillId="0" borderId="12" xfId="0" applyFont="1" applyBorder="1" applyAlignment="1">
      <alignment horizontal="left" vertical="top" wrapText="1" indent="1" readingOrder="1"/>
    </xf>
    <xf numFmtId="0" fontId="3" fillId="0" borderId="13" xfId="0" applyFont="1" applyBorder="1" applyAlignment="1">
      <alignment horizontal="left" vertical="top" wrapText="1" indent="1" readingOrder="1"/>
    </xf>
    <xf numFmtId="0" fontId="3" fillId="0" borderId="12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4" fontId="3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4" fillId="35" borderId="18" xfId="0" applyFont="1" applyFill="1" applyBorder="1" applyAlignment="1">
      <alignment horizontal="center" vertical="top" wrapText="1" readingOrder="1"/>
    </xf>
    <xf numFmtId="0" fontId="4" fillId="35" borderId="20" xfId="0" applyFont="1" applyFill="1" applyBorder="1" applyAlignment="1">
      <alignment horizontal="center" vertical="top" wrapText="1" readingOrder="1"/>
    </xf>
    <xf numFmtId="0" fontId="4" fillId="35" borderId="15" xfId="0" applyFont="1" applyFill="1" applyBorder="1" applyAlignment="1">
      <alignment horizontal="center" vertical="top" wrapText="1" readingOrder="1"/>
    </xf>
    <xf numFmtId="0" fontId="4" fillId="35" borderId="12" xfId="0" applyFont="1" applyFill="1" applyBorder="1" applyAlignment="1">
      <alignment horizontal="center" vertical="top" wrapText="1" readingOrder="1"/>
    </xf>
    <xf numFmtId="0" fontId="4" fillId="35" borderId="0" xfId="0" applyFont="1" applyFill="1" applyBorder="1" applyAlignment="1">
      <alignment horizontal="center" vertical="top" wrapText="1" readingOrder="1"/>
    </xf>
    <xf numFmtId="0" fontId="4" fillId="35" borderId="13" xfId="0" applyFont="1" applyFill="1" applyBorder="1" applyAlignment="1">
      <alignment horizontal="center" vertical="top" wrapText="1" readingOrder="1"/>
    </xf>
    <xf numFmtId="0" fontId="4" fillId="35" borderId="10" xfId="0" applyFont="1" applyFill="1" applyBorder="1" applyAlignment="1">
      <alignment horizontal="center" vertical="top" wrapText="1" readingOrder="1"/>
    </xf>
    <xf numFmtId="0" fontId="4" fillId="35" borderId="11" xfId="0" applyFont="1" applyFill="1" applyBorder="1" applyAlignment="1">
      <alignment horizontal="center" vertical="top" wrapText="1" readingOrder="1"/>
    </xf>
    <xf numFmtId="0" fontId="4" fillId="35" borderId="14" xfId="0" applyFont="1" applyFill="1" applyBorder="1" applyAlignment="1">
      <alignment horizontal="center" vertical="top" wrapText="1" readingOrder="1"/>
    </xf>
    <xf numFmtId="0" fontId="2" fillId="0" borderId="18" xfId="0" applyFont="1" applyBorder="1" applyAlignment="1">
      <alignment horizontal="left" vertical="top" wrapText="1" readingOrder="1"/>
    </xf>
    <xf numFmtId="0" fontId="2" fillId="0" borderId="15" xfId="0" applyFont="1" applyBorder="1" applyAlignment="1">
      <alignment horizontal="left" vertical="top" wrapText="1" readingOrder="1"/>
    </xf>
    <xf numFmtId="0" fontId="2" fillId="0" borderId="19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left" vertical="center" wrapText="1" readingOrder="1"/>
    </xf>
    <xf numFmtId="0" fontId="2" fillId="0" borderId="15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left" vertical="center" wrapText="1" readingOrder="1"/>
    </xf>
    <xf numFmtId="0" fontId="2" fillId="0" borderId="20" xfId="0" applyFont="1" applyBorder="1" applyAlignment="1">
      <alignment horizontal="left" vertical="center" wrapText="1" readingOrder="1"/>
    </xf>
    <xf numFmtId="0" fontId="2" fillId="0" borderId="11" xfId="0" applyFont="1" applyBorder="1" applyAlignment="1">
      <alignment horizontal="left" vertical="center" wrapText="1" readingOrder="1"/>
    </xf>
    <xf numFmtId="4" fontId="3" fillId="0" borderId="16" xfId="0" applyNumberFormat="1" applyFont="1" applyBorder="1" applyAlignment="1">
      <alignment vertical="center"/>
    </xf>
    <xf numFmtId="0" fontId="11" fillId="0" borderId="0" xfId="0" applyFont="1" applyAlignment="1">
      <alignment horizontal="left" vertical="top" wrapText="1" readingOrder="1"/>
    </xf>
    <xf numFmtId="4" fontId="8" fillId="35" borderId="18" xfId="0" applyNumberFormat="1" applyFont="1" applyFill="1" applyBorder="1" applyAlignment="1">
      <alignment horizontal="center" vertical="center"/>
    </xf>
    <xf numFmtId="4" fontId="8" fillId="35" borderId="12" xfId="0" applyNumberFormat="1" applyFont="1" applyFill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center" vertical="center"/>
    </xf>
    <xf numFmtId="4" fontId="8" fillId="35" borderId="15" xfId="0" applyNumberFormat="1" applyFont="1" applyFill="1" applyBorder="1" applyAlignment="1">
      <alignment horizontal="center" vertical="center"/>
    </xf>
    <xf numFmtId="4" fontId="8" fillId="35" borderId="13" xfId="0" applyNumberFormat="1" applyFont="1" applyFill="1" applyBorder="1" applyAlignment="1">
      <alignment horizontal="center" vertical="center"/>
    </xf>
    <xf numFmtId="4" fontId="8" fillId="35" borderId="14" xfId="0" applyNumberFormat="1" applyFont="1" applyFill="1" applyBorder="1" applyAlignment="1">
      <alignment horizontal="center" vertical="center"/>
    </xf>
    <xf numFmtId="4" fontId="8" fillId="35" borderId="19" xfId="0" applyNumberFormat="1" applyFont="1" applyFill="1" applyBorder="1" applyAlignment="1">
      <alignment horizontal="center" vertical="center" wrapText="1"/>
    </xf>
    <xf numFmtId="4" fontId="8" fillId="35" borderId="16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wrapText="1"/>
    </xf>
    <xf numFmtId="4" fontId="8" fillId="35" borderId="12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4" fontId="8" fillId="35" borderId="15" xfId="0" applyNumberFormat="1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center" vertical="center" wrapText="1"/>
    </xf>
    <xf numFmtId="4" fontId="8" fillId="35" borderId="14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top" wrapText="1" readingOrder="1"/>
    </xf>
    <xf numFmtId="0" fontId="5" fillId="33" borderId="12" xfId="0" applyFont="1" applyFill="1" applyBorder="1" applyAlignment="1">
      <alignment horizontal="center" vertical="top" wrapText="1" readingOrder="1"/>
    </xf>
    <xf numFmtId="0" fontId="5" fillId="33" borderId="10" xfId="0" applyFont="1" applyFill="1" applyBorder="1" applyAlignment="1">
      <alignment horizontal="center" vertical="top" wrapText="1" readingOrder="1"/>
    </xf>
    <xf numFmtId="0" fontId="5" fillId="33" borderId="13" xfId="0" applyFont="1" applyFill="1" applyBorder="1" applyAlignment="1">
      <alignment horizontal="center" vertical="top" wrapText="1" readingOrder="1"/>
    </xf>
    <xf numFmtId="0" fontId="5" fillId="33" borderId="14" xfId="0" applyFont="1" applyFill="1" applyBorder="1" applyAlignment="1">
      <alignment horizontal="center" vertical="top" wrapText="1" readingOrder="1"/>
    </xf>
    <xf numFmtId="0" fontId="56" fillId="33" borderId="18" xfId="52" applyFont="1" applyFill="1" applyBorder="1" applyAlignment="1">
      <alignment horizontal="center" vertical="center"/>
      <protection/>
    </xf>
    <xf numFmtId="0" fontId="56" fillId="33" borderId="20" xfId="52" applyFont="1" applyFill="1" applyBorder="1" applyAlignment="1">
      <alignment horizontal="center" vertical="center"/>
      <protection/>
    </xf>
    <xf numFmtId="0" fontId="56" fillId="33" borderId="15" xfId="52" applyFont="1" applyFill="1" applyBorder="1" applyAlignment="1">
      <alignment horizontal="center" vertical="center"/>
      <protection/>
    </xf>
    <xf numFmtId="0" fontId="56" fillId="33" borderId="12" xfId="52" applyFont="1" applyFill="1" applyBorder="1" applyAlignment="1">
      <alignment horizontal="center" vertical="center" wrapText="1"/>
      <protection/>
    </xf>
    <xf numFmtId="0" fontId="56" fillId="33" borderId="0" xfId="52" applyFont="1" applyFill="1" applyBorder="1" applyAlignment="1">
      <alignment horizontal="center" vertical="center" wrapText="1"/>
      <protection/>
    </xf>
    <xf numFmtId="0" fontId="56" fillId="33" borderId="13" xfId="52" applyFont="1" applyFill="1" applyBorder="1" applyAlignment="1">
      <alignment horizontal="center" vertical="center" wrapText="1"/>
      <protection/>
    </xf>
    <xf numFmtId="0" fontId="56" fillId="33" borderId="10" xfId="52" applyFont="1" applyFill="1" applyBorder="1" applyAlignment="1">
      <alignment horizontal="center" vertical="center" wrapText="1"/>
      <protection/>
    </xf>
    <xf numFmtId="0" fontId="56" fillId="33" borderId="11" xfId="52" applyFont="1" applyFill="1" applyBorder="1" applyAlignment="1">
      <alignment horizontal="center" vertical="center" wrapText="1"/>
      <protection/>
    </xf>
    <xf numFmtId="0" fontId="56" fillId="33" borderId="14" xfId="52" applyFont="1" applyFill="1" applyBorder="1" applyAlignment="1">
      <alignment horizontal="center" vertical="center" wrapText="1"/>
      <protection/>
    </xf>
    <xf numFmtId="4" fontId="15" fillId="0" borderId="13" xfId="0" applyNumberFormat="1" applyFont="1" applyBorder="1" applyAlignment="1">
      <alignment horizontal="right" vertical="top"/>
    </xf>
    <xf numFmtId="0" fontId="4" fillId="33" borderId="20" xfId="0" applyFont="1" applyFill="1" applyBorder="1" applyAlignment="1">
      <alignment horizontal="center" vertical="top" wrapText="1" readingOrder="1"/>
    </xf>
    <xf numFmtId="0" fontId="4" fillId="33" borderId="11" xfId="0" applyFont="1" applyFill="1" applyBorder="1" applyAlignment="1">
      <alignment horizontal="center" vertical="top" wrapText="1" readingOrder="1"/>
    </xf>
    <xf numFmtId="0" fontId="4" fillId="33" borderId="15" xfId="0" applyFont="1" applyFill="1" applyBorder="1" applyAlignment="1">
      <alignment horizontal="center" vertical="top" wrapText="1" readingOrder="1"/>
    </xf>
    <xf numFmtId="0" fontId="4" fillId="33" borderId="14" xfId="0" applyFont="1" applyFill="1" applyBorder="1" applyAlignment="1">
      <alignment horizontal="center" vertical="top" wrapText="1" readingOrder="1"/>
    </xf>
    <xf numFmtId="0" fontId="4" fillId="33" borderId="18" xfId="0" applyFont="1" applyFill="1" applyBorder="1" applyAlignment="1">
      <alignment horizontal="center" vertical="top" wrapText="1" readingOrder="1"/>
    </xf>
    <xf numFmtId="0" fontId="4" fillId="33" borderId="10" xfId="0" applyFont="1" applyFill="1" applyBorder="1" applyAlignment="1">
      <alignment horizontal="center" vertical="top" wrapText="1" readingOrder="1"/>
    </xf>
    <xf numFmtId="0" fontId="6" fillId="33" borderId="22" xfId="0" applyFont="1" applyFill="1" applyBorder="1" applyAlignment="1">
      <alignment horizontal="center" vertical="top" wrapText="1" readingOrder="1"/>
    </xf>
    <xf numFmtId="0" fontId="0" fillId="35" borderId="0" xfId="0" applyFill="1" applyBorder="1" applyAlignment="1">
      <alignment horizontal="left" vertical="top" wrapText="1" readingOrder="1"/>
    </xf>
    <xf numFmtId="0" fontId="0" fillId="35" borderId="13" xfId="0" applyFill="1" applyBorder="1" applyAlignment="1">
      <alignment horizontal="left" vertical="top" wrapText="1" readingOrder="1"/>
    </xf>
    <xf numFmtId="4" fontId="15" fillId="0" borderId="16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top" wrapText="1" readingOrder="1"/>
    </xf>
    <xf numFmtId="0" fontId="15" fillId="0" borderId="12" xfId="0" applyFont="1" applyBorder="1" applyAlignment="1">
      <alignment horizontal="left" vertical="top" wrapText="1" indent="1" readingOrder="1"/>
    </xf>
    <xf numFmtId="0" fontId="15" fillId="0" borderId="12" xfId="0" applyFont="1" applyBorder="1" applyAlignment="1">
      <alignment horizontal="left" vertical="center" wrapText="1" indent="2" readingOrder="1"/>
    </xf>
    <xf numFmtId="0" fontId="6" fillId="33" borderId="18" xfId="0" applyFont="1" applyFill="1" applyBorder="1" applyAlignment="1">
      <alignment horizontal="center" vertical="top" wrapText="1" readingOrder="1"/>
    </xf>
    <xf numFmtId="0" fontId="6" fillId="33" borderId="20" xfId="0" applyFont="1" applyFill="1" applyBorder="1" applyAlignment="1">
      <alignment horizontal="center" vertical="top" wrapText="1" readingOrder="1"/>
    </xf>
    <xf numFmtId="0" fontId="6" fillId="33" borderId="15" xfId="0" applyFont="1" applyFill="1" applyBorder="1" applyAlignment="1">
      <alignment horizontal="center" vertical="top" wrapText="1" readingOrder="1"/>
    </xf>
    <xf numFmtId="0" fontId="6" fillId="33" borderId="12" xfId="0" applyFont="1" applyFill="1" applyBorder="1" applyAlignment="1">
      <alignment horizontal="center" vertical="top" wrapText="1" readingOrder="1"/>
    </xf>
    <xf numFmtId="0" fontId="6" fillId="33" borderId="0" xfId="0" applyFont="1" applyFill="1" applyBorder="1" applyAlignment="1">
      <alignment horizontal="center" vertical="top" wrapText="1" readingOrder="1"/>
    </xf>
    <xf numFmtId="0" fontId="6" fillId="33" borderId="13" xfId="0" applyFont="1" applyFill="1" applyBorder="1" applyAlignment="1">
      <alignment horizontal="center" vertical="top" wrapText="1" readingOrder="1"/>
    </xf>
    <xf numFmtId="0" fontId="6" fillId="33" borderId="10" xfId="0" applyFont="1" applyFill="1" applyBorder="1" applyAlignment="1">
      <alignment horizontal="center" vertical="top" wrapText="1" readingOrder="1"/>
    </xf>
    <xf numFmtId="0" fontId="6" fillId="33" borderId="11" xfId="0" applyFont="1" applyFill="1" applyBorder="1" applyAlignment="1">
      <alignment horizontal="center" vertical="top" wrapText="1" readingOrder="1"/>
    </xf>
    <xf numFmtId="0" fontId="6" fillId="33" borderId="14" xfId="0" applyFont="1" applyFill="1" applyBorder="1" applyAlignment="1">
      <alignment horizontal="center" vertical="top" wrapText="1" readingOrder="1"/>
    </xf>
    <xf numFmtId="0" fontId="4" fillId="33" borderId="18" xfId="0" applyFont="1" applyFill="1" applyBorder="1" applyAlignment="1">
      <alignment horizontal="center" vertical="center" wrapText="1" readingOrder="1"/>
    </xf>
    <xf numFmtId="0" fontId="4" fillId="33" borderId="12" xfId="0" applyFont="1" applyFill="1" applyBorder="1" applyAlignment="1">
      <alignment horizontal="center" vertical="center" wrapText="1" readingOrder="1"/>
    </xf>
    <xf numFmtId="0" fontId="4" fillId="33" borderId="10" xfId="0" applyFont="1" applyFill="1" applyBorder="1" applyAlignment="1">
      <alignment horizontal="center" vertical="center" wrapText="1" readingOrder="1"/>
    </xf>
    <xf numFmtId="0" fontId="4" fillId="33" borderId="19" xfId="0" applyFont="1" applyFill="1" applyBorder="1" applyAlignment="1">
      <alignment horizontal="center" vertical="center" wrapText="1" readingOrder="1"/>
    </xf>
    <xf numFmtId="0" fontId="4" fillId="33" borderId="16" xfId="0" applyFont="1" applyFill="1" applyBorder="1" applyAlignment="1">
      <alignment horizontal="center" vertical="center" wrapText="1" readingOrder="1"/>
    </xf>
    <xf numFmtId="0" fontId="4" fillId="33" borderId="17" xfId="0" applyFont="1" applyFill="1" applyBorder="1" applyAlignment="1">
      <alignment horizontal="center" vertical="center" wrapText="1" readingOrder="1"/>
    </xf>
    <xf numFmtId="4" fontId="16" fillId="0" borderId="0" xfId="0" applyNumberFormat="1" applyFont="1" applyBorder="1" applyAlignment="1">
      <alignment horizontal="right" vertical="top"/>
    </xf>
    <xf numFmtId="4" fontId="16" fillId="0" borderId="13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4" fontId="16" fillId="0" borderId="12" xfId="0" applyNumberFormat="1" applyFont="1" applyBorder="1" applyAlignment="1">
      <alignment horizontal="right" vertical="top"/>
    </xf>
    <xf numFmtId="4" fontId="16" fillId="0" borderId="16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top" wrapText="1" indent="2" readingOrder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6" fillId="0" borderId="12" xfId="0" applyFont="1" applyBorder="1" applyAlignment="1">
      <alignment horizontal="left" vertical="top" wrapText="1" readingOrder="1"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4" fontId="16" fillId="0" borderId="16" xfId="0" applyNumberFormat="1" applyFont="1" applyBorder="1" applyAlignment="1">
      <alignment horizontal="right" vertical="top"/>
    </xf>
    <xf numFmtId="4" fontId="16" fillId="0" borderId="0" xfId="0" applyNumberFormat="1" applyFont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 wrapText="1" readingOrder="1"/>
    </xf>
    <xf numFmtId="0" fontId="4" fillId="33" borderId="13" xfId="0" applyFont="1" applyFill="1" applyBorder="1" applyAlignment="1">
      <alignment horizontal="center" vertical="center" wrapText="1" readingOrder="1"/>
    </xf>
    <xf numFmtId="0" fontId="4" fillId="33" borderId="14" xfId="0" applyFont="1" applyFill="1" applyBorder="1" applyAlignment="1">
      <alignment horizontal="center" vertical="center" wrapText="1" readingOrder="1"/>
    </xf>
    <xf numFmtId="0" fontId="4" fillId="33" borderId="21" xfId="0" applyFont="1" applyFill="1" applyBorder="1" applyAlignment="1">
      <alignment horizontal="center" vertical="top" wrapText="1" readingOrder="1"/>
    </xf>
    <xf numFmtId="0" fontId="4" fillId="33" borderId="21" xfId="0" applyFont="1" applyFill="1" applyBorder="1" applyAlignment="1">
      <alignment horizontal="center" vertical="center" wrapText="1" readingOrder="1"/>
    </xf>
    <xf numFmtId="4" fontId="9" fillId="0" borderId="0" xfId="0" applyNumberFormat="1" applyFont="1" applyBorder="1" applyAlignment="1">
      <alignment horizontal="right" vertical="top"/>
    </xf>
    <xf numFmtId="4" fontId="9" fillId="0" borderId="13" xfId="0" applyNumberFormat="1" applyFont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/>
    </xf>
    <xf numFmtId="4" fontId="8" fillId="0" borderId="13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 indent="1" readingOrder="1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5"/>
  <sheetViews>
    <sheetView showGridLines="0" tabSelected="1" zoomScalePageLayoutView="0" workbookViewId="0" topLeftCell="A1">
      <selection activeCell="A1" sqref="A1:I4"/>
    </sheetView>
  </sheetViews>
  <sheetFormatPr defaultColWidth="6.8515625" defaultRowHeight="12.75" customHeight="1"/>
  <cols>
    <col min="1" max="1" width="17.00390625" style="0" customWidth="1"/>
    <col min="2" max="2" width="15.8515625" style="0" customWidth="1"/>
    <col min="3" max="3" width="9.00390625" style="0" customWidth="1"/>
    <col min="4" max="4" width="9.28125" style="0" customWidth="1"/>
    <col min="5" max="5" width="1.57421875" style="0" customWidth="1"/>
    <col min="6" max="6" width="16.00390625" style="0" customWidth="1"/>
    <col min="7" max="7" width="14.421875" style="0" customWidth="1"/>
    <col min="8" max="9" width="9.57421875" style="0" customWidth="1"/>
  </cols>
  <sheetData>
    <row r="1" spans="1:9" ht="10.5" customHeight="1">
      <c r="A1" s="168" t="s">
        <v>120</v>
      </c>
      <c r="B1" s="169"/>
      <c r="C1" s="169"/>
      <c r="D1" s="169"/>
      <c r="E1" s="169"/>
      <c r="F1" s="169"/>
      <c r="G1" s="169"/>
      <c r="H1" s="169"/>
      <c r="I1" s="170"/>
    </row>
    <row r="2" spans="1:9" ht="10.5" customHeight="1">
      <c r="A2" s="171"/>
      <c r="B2" s="172"/>
      <c r="C2" s="172"/>
      <c r="D2" s="172"/>
      <c r="E2" s="172"/>
      <c r="F2" s="172"/>
      <c r="G2" s="172"/>
      <c r="H2" s="172"/>
      <c r="I2" s="173"/>
    </row>
    <row r="3" spans="1:9" ht="10.5" customHeight="1">
      <c r="A3" s="171"/>
      <c r="B3" s="172"/>
      <c r="C3" s="172"/>
      <c r="D3" s="172"/>
      <c r="E3" s="172"/>
      <c r="F3" s="172"/>
      <c r="G3" s="172"/>
      <c r="H3" s="172"/>
      <c r="I3" s="173"/>
    </row>
    <row r="4" spans="1:9" ht="18" customHeight="1">
      <c r="A4" s="174"/>
      <c r="B4" s="175"/>
      <c r="C4" s="175"/>
      <c r="D4" s="175"/>
      <c r="E4" s="175"/>
      <c r="F4" s="175"/>
      <c r="G4" s="175"/>
      <c r="H4" s="175"/>
      <c r="I4" s="176"/>
    </row>
    <row r="5" spans="1:9" ht="9" customHeight="1">
      <c r="A5" s="181" t="s">
        <v>0</v>
      </c>
      <c r="B5" s="182"/>
      <c r="C5" s="179" t="s">
        <v>121</v>
      </c>
      <c r="D5" s="179" t="s">
        <v>118</v>
      </c>
      <c r="E5" s="181" t="s">
        <v>0</v>
      </c>
      <c r="F5" s="185"/>
      <c r="G5" s="182"/>
      <c r="H5" s="166" t="s">
        <v>122</v>
      </c>
      <c r="I5" s="166" t="s">
        <v>119</v>
      </c>
    </row>
    <row r="6" spans="1:9" ht="9" customHeight="1">
      <c r="A6" s="183"/>
      <c r="B6" s="184"/>
      <c r="C6" s="180"/>
      <c r="D6" s="180"/>
      <c r="E6" s="183"/>
      <c r="F6" s="186"/>
      <c r="G6" s="184"/>
      <c r="H6" s="167"/>
      <c r="I6" s="167"/>
    </row>
    <row r="7" spans="1:9" ht="6" customHeight="1">
      <c r="A7" s="177" t="s">
        <v>1</v>
      </c>
      <c r="B7" s="178"/>
      <c r="C7" s="6"/>
      <c r="D7" s="9"/>
      <c r="E7" s="146" t="s">
        <v>2</v>
      </c>
      <c r="F7" s="146"/>
      <c r="G7" s="147"/>
      <c r="H7" s="15"/>
      <c r="I7" s="15"/>
    </row>
    <row r="8" spans="1:9" ht="6.75" customHeight="1">
      <c r="A8" s="151"/>
      <c r="B8" s="147"/>
      <c r="C8" s="4"/>
      <c r="D8" s="10"/>
      <c r="E8" s="146"/>
      <c r="F8" s="146"/>
      <c r="G8" s="147"/>
      <c r="H8" s="4"/>
      <c r="I8" s="4"/>
    </row>
    <row r="9" spans="1:9" ht="6.75" customHeight="1">
      <c r="A9" s="151" t="s">
        <v>3</v>
      </c>
      <c r="B9" s="147"/>
      <c r="C9" s="4"/>
      <c r="D9" s="10"/>
      <c r="E9" s="146" t="s">
        <v>4</v>
      </c>
      <c r="F9" s="146"/>
      <c r="G9" s="147"/>
      <c r="H9" s="4"/>
      <c r="I9" s="4"/>
    </row>
    <row r="10" spans="1:9" s="19" customFormat="1" ht="6.75" customHeight="1">
      <c r="A10" s="162" t="s">
        <v>5</v>
      </c>
      <c r="B10" s="163"/>
      <c r="C10" s="18">
        <f>SUM(C11:C17)</f>
        <v>367633108.94</v>
      </c>
      <c r="D10" s="18">
        <f>SUM(D11:D17)</f>
        <v>83419426.92</v>
      </c>
      <c r="E10" s="164" t="s">
        <v>6</v>
      </c>
      <c r="F10" s="164"/>
      <c r="G10" s="163"/>
      <c r="H10" s="18">
        <f>SUM(H11:H20)</f>
        <v>2350642096.38</v>
      </c>
      <c r="I10" s="18">
        <f>SUM(I11:I20)</f>
        <v>1474564734.0100002</v>
      </c>
    </row>
    <row r="11" spans="1:9" ht="6.75" customHeight="1">
      <c r="A11" s="160" t="s">
        <v>7</v>
      </c>
      <c r="B11" s="161"/>
      <c r="C11" s="8">
        <v>3125923.41</v>
      </c>
      <c r="D11" s="12">
        <v>621354.97</v>
      </c>
      <c r="E11" s="14"/>
      <c r="F11" s="148" t="s">
        <v>8</v>
      </c>
      <c r="G11" s="149"/>
      <c r="H11" s="8">
        <v>96438236.84</v>
      </c>
      <c r="I11" s="8">
        <v>17707388.95</v>
      </c>
    </row>
    <row r="12" spans="1:9" ht="6.75" customHeight="1">
      <c r="A12" s="160" t="s">
        <v>9</v>
      </c>
      <c r="B12" s="161"/>
      <c r="C12" s="8">
        <v>362341316.26</v>
      </c>
      <c r="D12" s="12">
        <v>80563611.12</v>
      </c>
      <c r="E12" s="14"/>
      <c r="F12" s="148" t="s">
        <v>10</v>
      </c>
      <c r="G12" s="149"/>
      <c r="H12" s="8">
        <v>298661160.64</v>
      </c>
      <c r="I12" s="8">
        <v>501304742.96</v>
      </c>
    </row>
    <row r="13" spans="1:9" ht="6.75" customHeight="1">
      <c r="A13" s="160" t="s">
        <v>11</v>
      </c>
      <c r="B13" s="161"/>
      <c r="C13" s="8">
        <v>0</v>
      </c>
      <c r="D13" s="12">
        <v>0</v>
      </c>
      <c r="E13" s="14"/>
      <c r="F13" s="148" t="s">
        <v>12</v>
      </c>
      <c r="G13" s="149"/>
      <c r="H13" s="8">
        <v>20056156.2</v>
      </c>
      <c r="I13" s="8">
        <v>23305914.37</v>
      </c>
    </row>
    <row r="14" spans="1:9" ht="6.75" customHeight="1">
      <c r="A14" s="160" t="s">
        <v>13</v>
      </c>
      <c r="B14" s="161"/>
      <c r="C14" s="8">
        <v>855068.71</v>
      </c>
      <c r="D14" s="12">
        <v>843504.37</v>
      </c>
      <c r="E14" s="14"/>
      <c r="F14" s="148" t="s">
        <v>14</v>
      </c>
      <c r="G14" s="149"/>
      <c r="H14" s="8">
        <v>12906897.52</v>
      </c>
      <c r="I14" s="8">
        <v>9101516.13</v>
      </c>
    </row>
    <row r="15" spans="1:9" ht="6.75" customHeight="1">
      <c r="A15" s="160" t="s">
        <v>15</v>
      </c>
      <c r="B15" s="161"/>
      <c r="C15" s="8">
        <v>0</v>
      </c>
      <c r="D15" s="12">
        <v>0</v>
      </c>
      <c r="E15" s="14"/>
      <c r="F15" s="148" t="s">
        <v>16</v>
      </c>
      <c r="G15" s="149"/>
      <c r="H15" s="8">
        <v>488820332.44</v>
      </c>
      <c r="I15" s="8">
        <v>442534342.04</v>
      </c>
    </row>
    <row r="16" spans="1:9" ht="6.75" customHeight="1">
      <c r="A16" s="160" t="s">
        <v>17</v>
      </c>
      <c r="B16" s="161"/>
      <c r="C16" s="8">
        <v>0</v>
      </c>
      <c r="D16" s="12">
        <v>0</v>
      </c>
      <c r="E16" s="14"/>
      <c r="F16" s="157" t="s">
        <v>18</v>
      </c>
      <c r="G16" s="156"/>
      <c r="H16" s="165">
        <v>0</v>
      </c>
      <c r="I16" s="165">
        <v>0</v>
      </c>
    </row>
    <row r="17" spans="1:9" ht="6.75" customHeight="1">
      <c r="A17" s="160" t="s">
        <v>19</v>
      </c>
      <c r="B17" s="161"/>
      <c r="C17" s="8">
        <v>1310800.56</v>
      </c>
      <c r="D17" s="12">
        <v>1390956.46</v>
      </c>
      <c r="E17" s="14"/>
      <c r="F17" s="157"/>
      <c r="G17" s="156"/>
      <c r="H17" s="165"/>
      <c r="I17" s="165"/>
    </row>
    <row r="18" spans="1:9" ht="6.75" customHeight="1">
      <c r="A18" s="162" t="s">
        <v>20</v>
      </c>
      <c r="B18" s="163"/>
      <c r="C18" s="18">
        <f>SUM(C19:C25)</f>
        <v>697171973.94</v>
      </c>
      <c r="D18" s="18">
        <f>SUM(D19:D25)</f>
        <v>670123134.6300001</v>
      </c>
      <c r="E18" s="14"/>
      <c r="F18" s="148" t="s">
        <v>21</v>
      </c>
      <c r="G18" s="149"/>
      <c r="H18" s="8">
        <v>258911736.53</v>
      </c>
      <c r="I18" s="8">
        <v>117391679.55</v>
      </c>
    </row>
    <row r="19" spans="1:9" ht="6.75" customHeight="1">
      <c r="A19" s="160" t="s">
        <v>22</v>
      </c>
      <c r="B19" s="161"/>
      <c r="C19" s="8">
        <v>0</v>
      </c>
      <c r="D19" s="12">
        <v>0</v>
      </c>
      <c r="E19" s="14"/>
      <c r="F19" s="148" t="s">
        <v>23</v>
      </c>
      <c r="G19" s="149"/>
      <c r="H19" s="8">
        <v>1860043.75</v>
      </c>
      <c r="I19" s="8">
        <v>2485844.39</v>
      </c>
    </row>
    <row r="20" spans="1:9" ht="6.75" customHeight="1">
      <c r="A20" s="160" t="s">
        <v>24</v>
      </c>
      <c r="B20" s="161"/>
      <c r="C20" s="8">
        <v>145066.11</v>
      </c>
      <c r="D20" s="12">
        <v>3303316.73</v>
      </c>
      <c r="E20" s="14"/>
      <c r="F20" s="148" t="s">
        <v>25</v>
      </c>
      <c r="G20" s="149"/>
      <c r="H20" s="8">
        <v>1172987532.46</v>
      </c>
      <c r="I20" s="8">
        <v>360733305.62</v>
      </c>
    </row>
    <row r="21" spans="1:9" ht="6.75" customHeight="1">
      <c r="A21" s="160" t="s">
        <v>26</v>
      </c>
      <c r="B21" s="161"/>
      <c r="C21" s="8">
        <v>491970491.89</v>
      </c>
      <c r="D21" s="12">
        <v>446368551.41</v>
      </c>
      <c r="E21" s="164" t="s">
        <v>27</v>
      </c>
      <c r="F21" s="164"/>
      <c r="G21" s="163"/>
      <c r="H21" s="18">
        <f>SUM(H22:H24)</f>
        <v>1011750015.5</v>
      </c>
      <c r="I21" s="18">
        <v>1295833398.42</v>
      </c>
    </row>
    <row r="22" spans="1:9" ht="6.75" customHeight="1">
      <c r="A22" s="160" t="s">
        <v>28</v>
      </c>
      <c r="B22" s="161"/>
      <c r="C22" s="8">
        <v>0</v>
      </c>
      <c r="D22" s="12">
        <v>0</v>
      </c>
      <c r="E22" s="14"/>
      <c r="F22" s="148" t="s">
        <v>29</v>
      </c>
      <c r="G22" s="149"/>
      <c r="H22" s="8">
        <v>1011750015.5</v>
      </c>
      <c r="I22" s="8">
        <v>1295833398.42</v>
      </c>
    </row>
    <row r="23" spans="1:9" ht="6.75" customHeight="1">
      <c r="A23" s="160" t="s">
        <v>30</v>
      </c>
      <c r="B23" s="161"/>
      <c r="C23" s="8">
        <v>0</v>
      </c>
      <c r="D23" s="12">
        <v>0</v>
      </c>
      <c r="E23" s="14"/>
      <c r="F23" s="148" t="s">
        <v>31</v>
      </c>
      <c r="G23" s="149"/>
      <c r="H23" s="8">
        <v>0</v>
      </c>
      <c r="I23" s="8">
        <v>0</v>
      </c>
    </row>
    <row r="24" spans="1:9" ht="6.75" customHeight="1">
      <c r="A24" s="160" t="s">
        <v>32</v>
      </c>
      <c r="B24" s="161"/>
      <c r="C24" s="8">
        <v>0</v>
      </c>
      <c r="D24" s="12">
        <v>0</v>
      </c>
      <c r="E24" s="14"/>
      <c r="F24" s="148" t="s">
        <v>33</v>
      </c>
      <c r="G24" s="149"/>
      <c r="H24" s="8">
        <v>0</v>
      </c>
      <c r="I24" s="8">
        <v>0</v>
      </c>
    </row>
    <row r="25" spans="1:9" ht="6.75" customHeight="1">
      <c r="A25" s="160" t="s">
        <v>34</v>
      </c>
      <c r="B25" s="161"/>
      <c r="C25" s="8">
        <v>205056415.94</v>
      </c>
      <c r="D25" s="12">
        <v>220451266.49</v>
      </c>
      <c r="E25" s="164" t="s">
        <v>35</v>
      </c>
      <c r="F25" s="164"/>
      <c r="G25" s="163"/>
      <c r="H25" s="18">
        <f>SUM(H26:H27)</f>
        <v>21968333.29</v>
      </c>
      <c r="I25" s="18">
        <f>SUM(I26:I27)</f>
        <v>0</v>
      </c>
    </row>
    <row r="26" spans="1:9" ht="6.75" customHeight="1">
      <c r="A26" s="162" t="s">
        <v>36</v>
      </c>
      <c r="B26" s="163"/>
      <c r="C26" s="18">
        <f>SUM(C27:C33)</f>
        <v>90688580.58</v>
      </c>
      <c r="D26" s="18">
        <f>SUM(D27:D33)</f>
        <v>136511298.28</v>
      </c>
      <c r="E26" s="14"/>
      <c r="F26" s="148" t="s">
        <v>37</v>
      </c>
      <c r="G26" s="149"/>
      <c r="H26" s="8">
        <v>21968333.29</v>
      </c>
      <c r="I26" s="8">
        <v>0</v>
      </c>
    </row>
    <row r="27" spans="1:9" ht="6.75" customHeight="1">
      <c r="A27" s="160" t="s">
        <v>38</v>
      </c>
      <c r="B27" s="161"/>
      <c r="C27" s="165">
        <v>4361415.66</v>
      </c>
      <c r="D27" s="165">
        <v>8788198.16</v>
      </c>
      <c r="E27" s="14"/>
      <c r="F27" s="148" t="s">
        <v>39</v>
      </c>
      <c r="G27" s="149"/>
      <c r="H27" s="8">
        <v>0</v>
      </c>
      <c r="I27" s="8">
        <v>0</v>
      </c>
    </row>
    <row r="28" spans="1:9" ht="6.75" customHeight="1">
      <c r="A28" s="160"/>
      <c r="B28" s="161"/>
      <c r="C28" s="165"/>
      <c r="D28" s="165"/>
      <c r="E28" s="164" t="s">
        <v>40</v>
      </c>
      <c r="F28" s="164"/>
      <c r="G28" s="163"/>
      <c r="H28" s="18">
        <v>0</v>
      </c>
      <c r="I28" s="18">
        <v>0</v>
      </c>
    </row>
    <row r="29" spans="1:9" ht="6.75" customHeight="1">
      <c r="A29" s="160" t="s">
        <v>41</v>
      </c>
      <c r="B29" s="161"/>
      <c r="C29" s="187">
        <v>0</v>
      </c>
      <c r="D29" s="165">
        <v>0</v>
      </c>
      <c r="E29" s="164" t="s">
        <v>42</v>
      </c>
      <c r="F29" s="164"/>
      <c r="G29" s="163"/>
      <c r="H29" s="18">
        <f>SUM(H30:H32)</f>
        <v>0</v>
      </c>
      <c r="I29" s="18">
        <f>SUM(I30:I32)</f>
        <v>0</v>
      </c>
    </row>
    <row r="30" spans="1:9" ht="7.5" customHeight="1">
      <c r="A30" s="160"/>
      <c r="B30" s="161"/>
      <c r="C30" s="187"/>
      <c r="D30" s="165"/>
      <c r="E30" s="14"/>
      <c r="F30" s="148" t="s">
        <v>43</v>
      </c>
      <c r="G30" s="149"/>
      <c r="H30" s="8">
        <v>0</v>
      </c>
      <c r="I30" s="8">
        <v>0</v>
      </c>
    </row>
    <row r="31" spans="1:9" ht="6.75" customHeight="1">
      <c r="A31" s="160" t="s">
        <v>44</v>
      </c>
      <c r="B31" s="161"/>
      <c r="C31" s="8">
        <v>0</v>
      </c>
      <c r="D31" s="12">
        <v>0</v>
      </c>
      <c r="E31" s="14"/>
      <c r="F31" s="148" t="s">
        <v>45</v>
      </c>
      <c r="G31" s="149"/>
      <c r="H31" s="8">
        <v>0</v>
      </c>
      <c r="I31" s="8">
        <v>0</v>
      </c>
    </row>
    <row r="32" spans="1:9" ht="6.75" customHeight="1">
      <c r="A32" s="160" t="s">
        <v>46</v>
      </c>
      <c r="B32" s="161"/>
      <c r="C32" s="8">
        <v>86327164.92</v>
      </c>
      <c r="D32" s="12">
        <v>127723100.12</v>
      </c>
      <c r="E32" s="14"/>
      <c r="F32" s="148" t="s">
        <v>47</v>
      </c>
      <c r="G32" s="149"/>
      <c r="H32" s="8">
        <v>0</v>
      </c>
      <c r="I32" s="8">
        <v>0</v>
      </c>
    </row>
    <row r="33" spans="1:9" ht="8.25" customHeight="1">
      <c r="A33" s="160" t="s">
        <v>48</v>
      </c>
      <c r="B33" s="161"/>
      <c r="C33" s="8">
        <v>0</v>
      </c>
      <c r="D33" s="12">
        <v>0</v>
      </c>
      <c r="E33" s="164" t="s">
        <v>49</v>
      </c>
      <c r="F33" s="164"/>
      <c r="G33" s="163"/>
      <c r="H33" s="18">
        <f>SUM(H35:H44)</f>
        <v>13232124.850000001</v>
      </c>
      <c r="I33" s="18">
        <f>SUM(I35:I44)</f>
        <v>13615747.8</v>
      </c>
    </row>
    <row r="34" spans="1:9" ht="8.25" customHeight="1">
      <c r="A34" s="162" t="s">
        <v>50</v>
      </c>
      <c r="B34" s="163"/>
      <c r="C34" s="18">
        <f>SUM(C35:C39)</f>
        <v>0</v>
      </c>
      <c r="D34" s="18">
        <f>SUM(D35:D39)</f>
        <v>0</v>
      </c>
      <c r="E34" s="164"/>
      <c r="F34" s="164"/>
      <c r="G34" s="163"/>
      <c r="H34" s="21"/>
      <c r="I34" s="21"/>
    </row>
    <row r="35" spans="1:9" ht="6.75" customHeight="1">
      <c r="A35" s="160" t="s">
        <v>51</v>
      </c>
      <c r="B35" s="161"/>
      <c r="C35" s="8">
        <v>0</v>
      </c>
      <c r="D35" s="12">
        <v>0</v>
      </c>
      <c r="E35" s="14"/>
      <c r="F35" s="148" t="s">
        <v>52</v>
      </c>
      <c r="G35" s="149"/>
      <c r="H35" s="8">
        <v>11478671.8</v>
      </c>
      <c r="I35" s="8">
        <v>11615747.8</v>
      </c>
    </row>
    <row r="36" spans="1:9" ht="6.75" customHeight="1">
      <c r="A36" s="160" t="s">
        <v>53</v>
      </c>
      <c r="B36" s="161"/>
      <c r="C36" s="8">
        <v>0</v>
      </c>
      <c r="D36" s="12">
        <v>0</v>
      </c>
      <c r="E36" s="14"/>
      <c r="F36" s="148" t="s">
        <v>54</v>
      </c>
      <c r="G36" s="149"/>
      <c r="H36" s="8">
        <v>0</v>
      </c>
      <c r="I36" s="8">
        <v>0</v>
      </c>
    </row>
    <row r="37" spans="1:9" ht="6.75" customHeight="1">
      <c r="A37" s="160" t="s">
        <v>55</v>
      </c>
      <c r="B37" s="161"/>
      <c r="C37" s="8">
        <v>0</v>
      </c>
      <c r="D37" s="12">
        <v>0</v>
      </c>
      <c r="E37" s="14"/>
      <c r="F37" s="148" t="s">
        <v>56</v>
      </c>
      <c r="G37" s="149"/>
      <c r="H37" s="8">
        <v>0</v>
      </c>
      <c r="I37" s="8">
        <v>0</v>
      </c>
    </row>
    <row r="38" spans="1:9" ht="6.75" customHeight="1">
      <c r="A38" s="160" t="s">
        <v>57</v>
      </c>
      <c r="B38" s="161"/>
      <c r="C38" s="8">
        <v>0</v>
      </c>
      <c r="D38" s="12">
        <v>0</v>
      </c>
      <c r="E38" s="14"/>
      <c r="F38" s="148" t="s">
        <v>58</v>
      </c>
      <c r="G38" s="149"/>
      <c r="H38" s="8">
        <v>1753453.05</v>
      </c>
      <c r="I38" s="8">
        <v>2000000</v>
      </c>
    </row>
    <row r="39" spans="1:9" ht="6.75" customHeight="1">
      <c r="A39" s="160" t="s">
        <v>59</v>
      </c>
      <c r="B39" s="161"/>
      <c r="C39" s="8">
        <v>0</v>
      </c>
      <c r="D39" s="12">
        <v>0</v>
      </c>
      <c r="E39" s="14"/>
      <c r="F39" s="148" t="s">
        <v>60</v>
      </c>
      <c r="G39" s="149"/>
      <c r="H39" s="8">
        <v>0</v>
      </c>
      <c r="I39" s="8">
        <v>0</v>
      </c>
    </row>
    <row r="40" spans="1:9" ht="6.75" customHeight="1">
      <c r="A40" s="162" t="s">
        <v>61</v>
      </c>
      <c r="B40" s="163"/>
      <c r="C40" s="18">
        <v>0</v>
      </c>
      <c r="D40" s="20">
        <v>0</v>
      </c>
      <c r="E40" s="14"/>
      <c r="F40" s="148" t="s">
        <v>62</v>
      </c>
      <c r="G40" s="149"/>
      <c r="H40" s="8">
        <v>0</v>
      </c>
      <c r="I40" s="8">
        <v>0</v>
      </c>
    </row>
    <row r="41" spans="1:9" ht="6.75" customHeight="1">
      <c r="A41" s="162" t="s">
        <v>63</v>
      </c>
      <c r="B41" s="163"/>
      <c r="C41" s="18">
        <v>0</v>
      </c>
      <c r="D41" s="20">
        <v>0</v>
      </c>
      <c r="E41" s="164" t="s">
        <v>64</v>
      </c>
      <c r="F41" s="164"/>
      <c r="G41" s="163"/>
      <c r="H41" s="18">
        <f>SUM(H42:H44)</f>
        <v>0</v>
      </c>
      <c r="I41" s="18">
        <f>SUM(I42:I44)</f>
        <v>0</v>
      </c>
    </row>
    <row r="42" spans="1:9" ht="6.75" customHeight="1">
      <c r="A42" s="160" t="s">
        <v>65</v>
      </c>
      <c r="B42" s="161"/>
      <c r="C42" s="165">
        <v>0</v>
      </c>
      <c r="D42" s="165">
        <v>0</v>
      </c>
      <c r="E42" s="14"/>
      <c r="F42" s="148" t="s">
        <v>66</v>
      </c>
      <c r="G42" s="149"/>
      <c r="H42" s="8">
        <v>0</v>
      </c>
      <c r="I42" s="8">
        <v>0</v>
      </c>
    </row>
    <row r="43" spans="1:9" ht="8.25" customHeight="1">
      <c r="A43" s="160"/>
      <c r="B43" s="161"/>
      <c r="C43" s="165"/>
      <c r="D43" s="165"/>
      <c r="E43" s="14"/>
      <c r="F43" s="148" t="s">
        <v>67</v>
      </c>
      <c r="G43" s="149"/>
      <c r="H43" s="8">
        <v>0</v>
      </c>
      <c r="I43" s="8">
        <v>0</v>
      </c>
    </row>
    <row r="44" spans="1:9" ht="6.75" customHeight="1">
      <c r="A44" s="160" t="s">
        <v>68</v>
      </c>
      <c r="B44" s="161"/>
      <c r="C44" s="8">
        <v>0</v>
      </c>
      <c r="D44" s="12">
        <v>0</v>
      </c>
      <c r="E44" s="14"/>
      <c r="F44" s="148" t="s">
        <v>69</v>
      </c>
      <c r="G44" s="149"/>
      <c r="H44" s="8">
        <v>0</v>
      </c>
      <c r="I44" s="8">
        <v>0</v>
      </c>
    </row>
    <row r="45" spans="1:9" ht="6.75" customHeight="1">
      <c r="A45" s="162" t="s">
        <v>70</v>
      </c>
      <c r="B45" s="163"/>
      <c r="C45" s="18">
        <f>SUM(C46:C49)</f>
        <v>355058</v>
      </c>
      <c r="D45" s="18">
        <f>SUM(D46:D49)</f>
        <v>355058</v>
      </c>
      <c r="E45" s="164" t="s">
        <v>71</v>
      </c>
      <c r="F45" s="164"/>
      <c r="G45" s="163"/>
      <c r="H45" s="18">
        <f>SUM(H46:H48)</f>
        <v>1700111.39</v>
      </c>
      <c r="I45" s="18">
        <f>SUM(I46:I48)</f>
        <v>1700111.39</v>
      </c>
    </row>
    <row r="46" spans="1:9" ht="6.75" customHeight="1">
      <c r="A46" s="160" t="s">
        <v>72</v>
      </c>
      <c r="B46" s="161"/>
      <c r="C46" s="8">
        <v>355058</v>
      </c>
      <c r="D46" s="12">
        <v>355058</v>
      </c>
      <c r="E46" s="22"/>
      <c r="F46" s="164" t="s">
        <v>73</v>
      </c>
      <c r="G46" s="163"/>
      <c r="H46" s="18">
        <v>0</v>
      </c>
      <c r="I46" s="18">
        <v>0</v>
      </c>
    </row>
    <row r="47" spans="1:9" ht="6.75" customHeight="1">
      <c r="A47" s="160" t="s">
        <v>74</v>
      </c>
      <c r="B47" s="161"/>
      <c r="C47" s="8">
        <v>0</v>
      </c>
      <c r="D47" s="12">
        <v>0</v>
      </c>
      <c r="E47" s="14"/>
      <c r="F47" s="148" t="s">
        <v>75</v>
      </c>
      <c r="G47" s="149"/>
      <c r="H47" s="8">
        <v>0</v>
      </c>
      <c r="I47" s="8">
        <v>0</v>
      </c>
    </row>
    <row r="48" spans="1:9" ht="9.75" customHeight="1">
      <c r="A48" s="160" t="s">
        <v>76</v>
      </c>
      <c r="B48" s="161"/>
      <c r="C48" s="8">
        <v>0</v>
      </c>
      <c r="D48" s="12">
        <v>0</v>
      </c>
      <c r="E48" s="14"/>
      <c r="F48" s="148" t="s">
        <v>77</v>
      </c>
      <c r="G48" s="149"/>
      <c r="H48" s="8">
        <v>1700111.39</v>
      </c>
      <c r="I48" s="8">
        <v>1700111.39</v>
      </c>
    </row>
    <row r="49" spans="1:9" ht="6.75" customHeight="1">
      <c r="A49" s="160" t="s">
        <v>78</v>
      </c>
      <c r="B49" s="161"/>
      <c r="C49" s="8">
        <v>0</v>
      </c>
      <c r="D49" s="12">
        <v>0</v>
      </c>
      <c r="E49" s="146" t="s">
        <v>79</v>
      </c>
      <c r="F49" s="146"/>
      <c r="G49" s="147"/>
      <c r="H49" s="7">
        <f>+H10+H21+H25+H28+H29+H33+H41+H45</f>
        <v>3399292681.41</v>
      </c>
      <c r="I49" s="7">
        <f>+I10+I21+I25+I28+I29+I33+I41+I45</f>
        <v>2785713991.6200004</v>
      </c>
    </row>
    <row r="50" spans="1:9" ht="6.75" customHeight="1">
      <c r="A50" s="151" t="s">
        <v>80</v>
      </c>
      <c r="B50" s="147"/>
      <c r="C50" s="11">
        <f>+C10+C18+C26+C34+C40+C41+C45</f>
        <v>1155848721.46</v>
      </c>
      <c r="D50" s="11">
        <f>+D10+D18+D26+D34+D40+D41+D45</f>
        <v>890408917.83</v>
      </c>
      <c r="E50" s="14"/>
      <c r="F50" s="14"/>
      <c r="G50" s="4"/>
      <c r="H50" s="4"/>
      <c r="I50" s="4"/>
    </row>
    <row r="51" spans="1:9" ht="3" customHeight="1">
      <c r="A51" s="3"/>
      <c r="B51" s="4"/>
      <c r="C51" s="4"/>
      <c r="D51" s="10"/>
      <c r="E51" s="146" t="s">
        <v>81</v>
      </c>
      <c r="F51" s="146"/>
      <c r="G51" s="147"/>
      <c r="H51" s="4"/>
      <c r="I51" s="4"/>
    </row>
    <row r="52" spans="1:9" ht="3" customHeight="1">
      <c r="A52" s="3"/>
      <c r="B52" s="4"/>
      <c r="C52" s="4"/>
      <c r="D52" s="10"/>
      <c r="E52" s="146"/>
      <c r="F52" s="146"/>
      <c r="G52" s="147"/>
      <c r="H52" s="4"/>
      <c r="I52" s="4"/>
    </row>
    <row r="53" spans="1:9" ht="9" customHeight="1">
      <c r="A53" s="151" t="s">
        <v>82</v>
      </c>
      <c r="B53" s="147"/>
      <c r="C53" s="4"/>
      <c r="D53" s="10"/>
      <c r="E53" s="148" t="s">
        <v>83</v>
      </c>
      <c r="F53" s="148"/>
      <c r="G53" s="149"/>
      <c r="H53" s="8">
        <v>0</v>
      </c>
      <c r="I53" s="8">
        <v>0</v>
      </c>
    </row>
    <row r="54" spans="1:9" ht="6.75" customHeight="1">
      <c r="A54" s="154" t="s">
        <v>84</v>
      </c>
      <c r="B54" s="149"/>
      <c r="C54" s="8">
        <v>329697675.85</v>
      </c>
      <c r="D54" s="12">
        <v>6215300</v>
      </c>
      <c r="E54" s="148" t="s">
        <v>85</v>
      </c>
      <c r="F54" s="148"/>
      <c r="G54" s="149"/>
      <c r="H54" s="8">
        <v>0</v>
      </c>
      <c r="I54" s="8">
        <v>0</v>
      </c>
    </row>
    <row r="55" spans="1:9" ht="6.75" customHeight="1">
      <c r="A55" s="154" t="s">
        <v>86</v>
      </c>
      <c r="B55" s="149"/>
      <c r="C55" s="8">
        <v>0</v>
      </c>
      <c r="D55" s="12">
        <v>0</v>
      </c>
      <c r="E55" s="148" t="s">
        <v>87</v>
      </c>
      <c r="F55" s="148"/>
      <c r="G55" s="149"/>
      <c r="H55" s="8">
        <v>5848732217.07</v>
      </c>
      <c r="I55" s="8">
        <v>5767726846.05</v>
      </c>
    </row>
    <row r="56" spans="1:9" ht="6.75" customHeight="1">
      <c r="A56" s="154" t="s">
        <v>88</v>
      </c>
      <c r="B56" s="149"/>
      <c r="C56" s="8">
        <v>6049847401.24</v>
      </c>
      <c r="D56" s="12">
        <v>5685978204.66</v>
      </c>
      <c r="E56" s="148" t="s">
        <v>89</v>
      </c>
      <c r="F56" s="148"/>
      <c r="G56" s="149"/>
      <c r="H56" s="8">
        <v>0</v>
      </c>
      <c r="I56" s="8">
        <v>0</v>
      </c>
    </row>
    <row r="57" spans="1:9" ht="6.75" customHeight="1">
      <c r="A57" s="154" t="s">
        <v>90</v>
      </c>
      <c r="B57" s="149"/>
      <c r="C57" s="8">
        <v>772008074.61</v>
      </c>
      <c r="D57" s="12">
        <v>740115195.23</v>
      </c>
      <c r="E57" s="148" t="s">
        <v>91</v>
      </c>
      <c r="F57" s="148"/>
      <c r="G57" s="149"/>
      <c r="H57" s="8">
        <v>0</v>
      </c>
      <c r="I57" s="8">
        <v>0</v>
      </c>
    </row>
    <row r="58" spans="1:9" ht="9.75" customHeight="1">
      <c r="A58" s="155" t="s">
        <v>92</v>
      </c>
      <c r="B58" s="156"/>
      <c r="C58" s="24">
        <v>9064765.6</v>
      </c>
      <c r="D58" s="23">
        <v>8318965.6</v>
      </c>
      <c r="E58" s="157" t="s">
        <v>93</v>
      </c>
      <c r="F58" s="157"/>
      <c r="G58" s="156"/>
      <c r="H58" s="24">
        <v>0</v>
      </c>
      <c r="I58" s="24">
        <v>0</v>
      </c>
    </row>
    <row r="59" spans="1:9" ht="6.75" customHeight="1">
      <c r="A59" s="154" t="s">
        <v>94</v>
      </c>
      <c r="B59" s="149"/>
      <c r="C59" s="8">
        <v>-532554505.06</v>
      </c>
      <c r="D59" s="12">
        <v>-532554505.06</v>
      </c>
      <c r="E59" s="146" t="s">
        <v>95</v>
      </c>
      <c r="F59" s="146"/>
      <c r="G59" s="147"/>
      <c r="H59" s="7">
        <f>SUM(H53:H58)</f>
        <v>5848732217.07</v>
      </c>
      <c r="I59" s="7">
        <f>SUM(I53:I58)</f>
        <v>5767726846.05</v>
      </c>
    </row>
    <row r="60" spans="1:9" ht="3.75" customHeight="1">
      <c r="A60" s="154" t="s">
        <v>96</v>
      </c>
      <c r="B60" s="149"/>
      <c r="C60" s="152">
        <v>1400000</v>
      </c>
      <c r="D60" s="158">
        <v>1400000</v>
      </c>
      <c r="E60" s="14"/>
      <c r="F60" s="14"/>
      <c r="G60" s="4"/>
      <c r="H60" s="4"/>
      <c r="I60" s="4"/>
    </row>
    <row r="61" spans="1:9" ht="3" customHeight="1">
      <c r="A61" s="154"/>
      <c r="B61" s="149"/>
      <c r="C61" s="153"/>
      <c r="D61" s="159"/>
      <c r="E61" s="14"/>
      <c r="F61" s="14"/>
      <c r="G61" s="4"/>
      <c r="H61" s="4"/>
      <c r="I61" s="4"/>
    </row>
    <row r="62" spans="1:9" ht="6.75" customHeight="1">
      <c r="A62" s="154" t="s">
        <v>97</v>
      </c>
      <c r="B62" s="149"/>
      <c r="C62" s="8">
        <v>0</v>
      </c>
      <c r="D62" s="12">
        <v>0</v>
      </c>
      <c r="E62" s="146" t="s">
        <v>98</v>
      </c>
      <c r="F62" s="146"/>
      <c r="G62" s="147"/>
      <c r="H62" s="7">
        <f>+H49+H59</f>
        <v>9248024898.48</v>
      </c>
      <c r="I62" s="7">
        <f>+I49+I59</f>
        <v>8553440837.67</v>
      </c>
    </row>
    <row r="63" spans="1:9" ht="1.5" customHeight="1">
      <c r="A63" s="16"/>
      <c r="B63" s="17"/>
      <c r="C63" s="4"/>
      <c r="D63" s="10"/>
      <c r="E63" s="14"/>
      <c r="F63" s="14"/>
      <c r="G63" s="4"/>
      <c r="H63" s="4"/>
      <c r="I63" s="4"/>
    </row>
    <row r="64" spans="1:9" ht="6.75" customHeight="1">
      <c r="A64" s="154" t="s">
        <v>99</v>
      </c>
      <c r="B64" s="149"/>
      <c r="C64" s="8">
        <v>53815753.49</v>
      </c>
      <c r="D64" s="12">
        <v>53815753.49</v>
      </c>
      <c r="E64" s="146" t="s">
        <v>100</v>
      </c>
      <c r="F64" s="146"/>
      <c r="G64" s="147"/>
      <c r="H64" s="4"/>
      <c r="I64" s="4"/>
    </row>
    <row r="65" spans="1:9" ht="3" customHeight="1">
      <c r="A65" s="151" t="s">
        <v>101</v>
      </c>
      <c r="B65" s="147"/>
      <c r="C65" s="150">
        <f>SUM(C54:C64)</f>
        <v>6683279165.73</v>
      </c>
      <c r="D65" s="150">
        <f>SUM(D54:D64)</f>
        <v>5963288913.919999</v>
      </c>
      <c r="E65" s="146" t="s">
        <v>102</v>
      </c>
      <c r="F65" s="146"/>
      <c r="G65" s="147"/>
      <c r="H65" s="4"/>
      <c r="I65" s="4"/>
    </row>
    <row r="66" spans="1:9" ht="6.75" customHeight="1">
      <c r="A66" s="151"/>
      <c r="B66" s="147"/>
      <c r="C66" s="150"/>
      <c r="D66" s="150"/>
      <c r="E66" s="146"/>
      <c r="F66" s="146"/>
      <c r="G66" s="147"/>
      <c r="H66" s="7">
        <f>SUM(H67:H70)</f>
        <v>60090888.67</v>
      </c>
      <c r="I66" s="7">
        <f>SUM(I67:I70)</f>
        <v>30689215.65</v>
      </c>
    </row>
    <row r="67" spans="1:9" ht="6.75" customHeight="1">
      <c r="A67" s="151" t="s">
        <v>103</v>
      </c>
      <c r="B67" s="147"/>
      <c r="C67" s="7">
        <f>+C50+C65</f>
        <v>7839127887.19</v>
      </c>
      <c r="D67" s="7">
        <f>+D50+D65</f>
        <v>6853697831.749999</v>
      </c>
      <c r="E67" s="148" t="s">
        <v>104</v>
      </c>
      <c r="F67" s="148"/>
      <c r="G67" s="149"/>
      <c r="H67" s="8">
        <v>0</v>
      </c>
      <c r="I67" s="8">
        <v>0</v>
      </c>
    </row>
    <row r="68" spans="1:9" ht="3" customHeight="1">
      <c r="A68" s="3"/>
      <c r="B68" s="4"/>
      <c r="C68" s="4"/>
      <c r="D68" s="10"/>
      <c r="E68" s="148" t="s">
        <v>105</v>
      </c>
      <c r="F68" s="148"/>
      <c r="G68" s="149"/>
      <c r="H68" s="152">
        <v>60090888.67</v>
      </c>
      <c r="I68" s="152">
        <v>30689215.65</v>
      </c>
    </row>
    <row r="69" spans="1:9" ht="3.75" customHeight="1">
      <c r="A69" s="3"/>
      <c r="B69" s="4"/>
      <c r="C69" s="4"/>
      <c r="D69" s="10"/>
      <c r="E69" s="148"/>
      <c r="F69" s="148"/>
      <c r="G69" s="149"/>
      <c r="H69" s="153"/>
      <c r="I69" s="153"/>
    </row>
    <row r="70" spans="1:9" ht="6.75" customHeight="1">
      <c r="A70" s="3"/>
      <c r="B70" s="4"/>
      <c r="C70" s="4"/>
      <c r="D70" s="10"/>
      <c r="E70" s="148" t="s">
        <v>106</v>
      </c>
      <c r="F70" s="148"/>
      <c r="G70" s="149"/>
      <c r="H70" s="8">
        <v>0</v>
      </c>
      <c r="I70" s="8">
        <v>0</v>
      </c>
    </row>
    <row r="71" spans="1:9" ht="6" customHeight="1">
      <c r="A71" s="3"/>
      <c r="B71" s="4"/>
      <c r="C71" s="4"/>
      <c r="D71" s="10"/>
      <c r="E71" s="14"/>
      <c r="F71" s="14"/>
      <c r="G71" s="4"/>
      <c r="H71" s="4"/>
      <c r="I71" s="4"/>
    </row>
    <row r="72" spans="1:9" ht="6.75" customHeight="1">
      <c r="A72" s="3"/>
      <c r="B72" s="4"/>
      <c r="C72" s="4"/>
      <c r="D72" s="10"/>
      <c r="E72" s="146" t="s">
        <v>107</v>
      </c>
      <c r="F72" s="146"/>
      <c r="G72" s="147"/>
      <c r="H72" s="7">
        <f>SUM(H73:H77)</f>
        <v>-1468987899.96</v>
      </c>
      <c r="I72" s="7">
        <f>SUM(I73:I77)</f>
        <v>-1730432221.5700002</v>
      </c>
    </row>
    <row r="73" spans="1:9" ht="6.75" customHeight="1">
      <c r="A73" s="3"/>
      <c r="B73" s="4"/>
      <c r="C73" s="4"/>
      <c r="D73" s="10"/>
      <c r="E73" s="148" t="s">
        <v>108</v>
      </c>
      <c r="F73" s="148"/>
      <c r="G73" s="149"/>
      <c r="H73" s="8">
        <v>737111579.98</v>
      </c>
      <c r="I73" s="8">
        <v>-141601055.04</v>
      </c>
    </row>
    <row r="74" spans="1:9" ht="6.75" customHeight="1">
      <c r="A74" s="3"/>
      <c r="B74" s="4"/>
      <c r="C74" s="4"/>
      <c r="D74" s="10"/>
      <c r="E74" s="148" t="s">
        <v>109</v>
      </c>
      <c r="F74" s="148"/>
      <c r="G74" s="149"/>
      <c r="H74" s="8">
        <v>-3083991791.4</v>
      </c>
      <c r="I74" s="8">
        <v>-2466721411.84</v>
      </c>
    </row>
    <row r="75" spans="1:9" ht="6.75" customHeight="1">
      <c r="A75" s="3"/>
      <c r="B75" s="4"/>
      <c r="C75" s="4"/>
      <c r="D75" s="10"/>
      <c r="E75" s="148" t="s">
        <v>110</v>
      </c>
      <c r="F75" s="148"/>
      <c r="G75" s="149"/>
      <c r="H75" s="8">
        <v>867088116.71</v>
      </c>
      <c r="I75" s="8">
        <v>867088116.71</v>
      </c>
    </row>
    <row r="76" spans="1:9" ht="6.75" customHeight="1">
      <c r="A76" s="3"/>
      <c r="B76" s="4"/>
      <c r="C76" s="4"/>
      <c r="D76" s="10"/>
      <c r="E76" s="148" t="s">
        <v>111</v>
      </c>
      <c r="F76" s="148"/>
      <c r="G76" s="149"/>
      <c r="H76" s="8">
        <v>0</v>
      </c>
      <c r="I76" s="8">
        <v>0</v>
      </c>
    </row>
    <row r="77" spans="1:9" ht="9.75" customHeight="1">
      <c r="A77" s="3"/>
      <c r="B77" s="4"/>
      <c r="C77" s="4"/>
      <c r="D77" s="10"/>
      <c r="E77" s="148" t="s">
        <v>112</v>
      </c>
      <c r="F77" s="148"/>
      <c r="G77" s="149"/>
      <c r="H77" s="8">
        <v>10804194.75</v>
      </c>
      <c r="I77" s="8">
        <v>10802128.6</v>
      </c>
    </row>
    <row r="78" spans="1:9" ht="8.25" customHeight="1">
      <c r="A78" s="3"/>
      <c r="B78" s="4"/>
      <c r="C78" s="4"/>
      <c r="D78" s="10"/>
      <c r="E78" s="146" t="s">
        <v>113</v>
      </c>
      <c r="F78" s="146"/>
      <c r="G78" s="147"/>
      <c r="H78" s="4"/>
      <c r="I78" s="4"/>
    </row>
    <row r="79" spans="1:9" ht="8.25" customHeight="1">
      <c r="A79" s="3"/>
      <c r="B79" s="4"/>
      <c r="C79" s="4"/>
      <c r="D79" s="10"/>
      <c r="E79" s="146"/>
      <c r="F79" s="146"/>
      <c r="G79" s="147"/>
      <c r="H79" s="7">
        <f>SUM(H80:H81)</f>
        <v>0</v>
      </c>
      <c r="I79" s="7">
        <f>SUM(I80:I81)</f>
        <v>0</v>
      </c>
    </row>
    <row r="80" spans="1:9" ht="6.75" customHeight="1">
      <c r="A80" s="3"/>
      <c r="B80" s="4"/>
      <c r="C80" s="4"/>
      <c r="D80" s="10"/>
      <c r="E80" s="148" t="s">
        <v>114</v>
      </c>
      <c r="F80" s="148"/>
      <c r="G80" s="149"/>
      <c r="H80" s="8">
        <v>0</v>
      </c>
      <c r="I80" s="8">
        <v>0</v>
      </c>
    </row>
    <row r="81" spans="1:9" ht="9.75" customHeight="1">
      <c r="A81" s="3"/>
      <c r="B81" s="4"/>
      <c r="C81" s="4"/>
      <c r="D81" s="10"/>
      <c r="E81" s="148" t="s">
        <v>115</v>
      </c>
      <c r="F81" s="148"/>
      <c r="G81" s="149"/>
      <c r="H81" s="8">
        <v>0</v>
      </c>
      <c r="I81" s="8">
        <v>0</v>
      </c>
    </row>
    <row r="82" spans="1:9" ht="3" customHeight="1">
      <c r="A82" s="3"/>
      <c r="B82" s="4"/>
      <c r="C82" s="4"/>
      <c r="D82" s="10"/>
      <c r="E82" s="146" t="s">
        <v>116</v>
      </c>
      <c r="F82" s="146"/>
      <c r="G82" s="147"/>
      <c r="H82" s="150">
        <f>+H66+H72+H79</f>
        <v>-1408897011.29</v>
      </c>
      <c r="I82" s="150">
        <f>+I66+I72+I79</f>
        <v>-1699743005.92</v>
      </c>
    </row>
    <row r="83" spans="1:9" ht="6.75" customHeight="1">
      <c r="A83" s="3"/>
      <c r="B83" s="4"/>
      <c r="C83" s="4"/>
      <c r="D83" s="10"/>
      <c r="E83" s="146"/>
      <c r="F83" s="146"/>
      <c r="G83" s="147"/>
      <c r="H83" s="150"/>
      <c r="I83" s="150"/>
    </row>
    <row r="84" spans="1:9" ht="6.75" customHeight="1">
      <c r="A84" s="3"/>
      <c r="B84" s="4"/>
      <c r="C84" s="4"/>
      <c r="D84" s="10"/>
      <c r="E84" s="146" t="s">
        <v>117</v>
      </c>
      <c r="F84" s="146"/>
      <c r="G84" s="147"/>
      <c r="H84" s="7">
        <f>+H62+H82</f>
        <v>7839127887.19</v>
      </c>
      <c r="I84" s="7">
        <f>+I62+I82</f>
        <v>6853697831.75</v>
      </c>
    </row>
    <row r="85" spans="1:9" ht="9" customHeight="1">
      <c r="A85" s="1"/>
      <c r="B85" s="5"/>
      <c r="C85" s="5"/>
      <c r="D85" s="13"/>
      <c r="E85" s="2"/>
      <c r="F85" s="2"/>
      <c r="G85" s="5"/>
      <c r="H85" s="5"/>
      <c r="I85" s="5"/>
    </row>
    <row r="86" ht="4.5" customHeight="1"/>
  </sheetData>
  <sheetProtection/>
  <mergeCells count="140">
    <mergeCell ref="H16:H17"/>
    <mergeCell ref="I16:I17"/>
    <mergeCell ref="C29:C30"/>
    <mergeCell ref="D29:D30"/>
    <mergeCell ref="C42:C43"/>
    <mergeCell ref="D42:D43"/>
    <mergeCell ref="I5:I6"/>
    <mergeCell ref="A1:I4"/>
    <mergeCell ref="A7:B8"/>
    <mergeCell ref="E7:G8"/>
    <mergeCell ref="D5:D6"/>
    <mergeCell ref="C5:C6"/>
    <mergeCell ref="H5:H6"/>
    <mergeCell ref="A5:B6"/>
    <mergeCell ref="E5:G6"/>
    <mergeCell ref="A9:B9"/>
    <mergeCell ref="E9:G9"/>
    <mergeCell ref="A10:B10"/>
    <mergeCell ref="E10:G10"/>
    <mergeCell ref="A11:B11"/>
    <mergeCell ref="F11:G11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7"/>
    <mergeCell ref="A17:B17"/>
    <mergeCell ref="A18:B18"/>
    <mergeCell ref="F18:G18"/>
    <mergeCell ref="A19:B19"/>
    <mergeCell ref="F19:G19"/>
    <mergeCell ref="A20:B20"/>
    <mergeCell ref="F20:G20"/>
    <mergeCell ref="A21:B21"/>
    <mergeCell ref="E21:G21"/>
    <mergeCell ref="A22:B22"/>
    <mergeCell ref="F22:G22"/>
    <mergeCell ref="A23:B23"/>
    <mergeCell ref="F23:G23"/>
    <mergeCell ref="A24:B24"/>
    <mergeCell ref="F24:G24"/>
    <mergeCell ref="A25:B25"/>
    <mergeCell ref="E25:G25"/>
    <mergeCell ref="A26:B26"/>
    <mergeCell ref="F26:G26"/>
    <mergeCell ref="A27:B28"/>
    <mergeCell ref="F27:G27"/>
    <mergeCell ref="E28:G28"/>
    <mergeCell ref="C27:C28"/>
    <mergeCell ref="D27:D28"/>
    <mergeCell ref="A29:B30"/>
    <mergeCell ref="E29:G29"/>
    <mergeCell ref="F30:G30"/>
    <mergeCell ref="A31:B31"/>
    <mergeCell ref="F31:G31"/>
    <mergeCell ref="A32:B32"/>
    <mergeCell ref="F32:G32"/>
    <mergeCell ref="A33:B33"/>
    <mergeCell ref="E33:G34"/>
    <mergeCell ref="A34:B34"/>
    <mergeCell ref="A35:B35"/>
    <mergeCell ref="F35:G35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1:B41"/>
    <mergeCell ref="E41:G41"/>
    <mergeCell ref="A42:B43"/>
    <mergeCell ref="F42:G42"/>
    <mergeCell ref="F43:G43"/>
    <mergeCell ref="A44:B44"/>
    <mergeCell ref="F44:G44"/>
    <mergeCell ref="A45:B45"/>
    <mergeCell ref="E45:G45"/>
    <mergeCell ref="A46:B46"/>
    <mergeCell ref="F46:G46"/>
    <mergeCell ref="A47:B47"/>
    <mergeCell ref="F47:G47"/>
    <mergeCell ref="A48:B48"/>
    <mergeCell ref="F48:G48"/>
    <mergeCell ref="A49:B49"/>
    <mergeCell ref="E49:G49"/>
    <mergeCell ref="A50:B50"/>
    <mergeCell ref="E51:G52"/>
    <mergeCell ref="A53:B53"/>
    <mergeCell ref="E53:G53"/>
    <mergeCell ref="A54:B54"/>
    <mergeCell ref="E54:G54"/>
    <mergeCell ref="A55:B55"/>
    <mergeCell ref="E55:G55"/>
    <mergeCell ref="A56:B56"/>
    <mergeCell ref="E56:G56"/>
    <mergeCell ref="A57:B57"/>
    <mergeCell ref="E57:G57"/>
    <mergeCell ref="A58:B58"/>
    <mergeCell ref="E58:G58"/>
    <mergeCell ref="A59:B59"/>
    <mergeCell ref="E59:G59"/>
    <mergeCell ref="A60:B61"/>
    <mergeCell ref="C60:C61"/>
    <mergeCell ref="D60:D61"/>
    <mergeCell ref="A62:B62"/>
    <mergeCell ref="E62:G62"/>
    <mergeCell ref="A64:B64"/>
    <mergeCell ref="E64:G64"/>
    <mergeCell ref="A65:B66"/>
    <mergeCell ref="C65:C66"/>
    <mergeCell ref="D65:D66"/>
    <mergeCell ref="E65:G66"/>
    <mergeCell ref="A67:B67"/>
    <mergeCell ref="E67:G67"/>
    <mergeCell ref="E68:G69"/>
    <mergeCell ref="H68:H69"/>
    <mergeCell ref="I68:I69"/>
    <mergeCell ref="E70:G70"/>
    <mergeCell ref="I82:I83"/>
    <mergeCell ref="E72:G72"/>
    <mergeCell ref="E73:G73"/>
    <mergeCell ref="E74:G74"/>
    <mergeCell ref="E75:G75"/>
    <mergeCell ref="E76:G76"/>
    <mergeCell ref="E77:G77"/>
    <mergeCell ref="E84:G84"/>
    <mergeCell ref="E78:G79"/>
    <mergeCell ref="E80:G80"/>
    <mergeCell ref="E81:G81"/>
    <mergeCell ref="E82:G83"/>
    <mergeCell ref="H82:H83"/>
  </mergeCells>
  <printOptions horizontalCentered="1"/>
  <pageMargins left="0.1968503937007874" right="0.1968503937007874" top="0.7874015748031497" bottom="0.3937007874015748" header="0" footer="0"/>
  <pageSetup fitToHeight="0" fitToWidth="0" horizontalDpi="600" verticalDpi="600" orientation="portrait" r:id="rId1"/>
  <ignoredErrors>
    <ignoredError sqref="C10 D18 C26:D26 C34:D34 C45:D45 H10 H21 H25:I25 H29:I29 I33 H41:I41 H45:I45 H79:I7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4"/>
  <sheetViews>
    <sheetView showGridLines="0" zoomScalePageLayoutView="0" workbookViewId="0" topLeftCell="A1">
      <selection activeCell="A1" sqref="A1:J4"/>
    </sheetView>
  </sheetViews>
  <sheetFormatPr defaultColWidth="6.8515625" defaultRowHeight="12.75" customHeight="1"/>
  <cols>
    <col min="1" max="1" width="33.7109375" style="0" customWidth="1"/>
    <col min="2" max="2" width="0.9921875" style="0" customWidth="1"/>
    <col min="3" max="3" width="14.00390625" style="0" customWidth="1"/>
    <col min="4" max="5" width="11.8515625" style="0" customWidth="1"/>
    <col min="6" max="6" width="0.9921875" style="0" customWidth="1"/>
    <col min="7" max="7" width="11.00390625" style="0" customWidth="1"/>
    <col min="8" max="8" width="12.8515625" style="0" customWidth="1"/>
    <col min="9" max="9" width="11.140625" style="0" customWidth="1"/>
    <col min="10" max="10" width="10.421875" style="0" customWidth="1"/>
    <col min="11" max="11" width="1.28515625" style="0" customWidth="1"/>
    <col min="12" max="12" width="6.8515625" style="0" customWidth="1"/>
    <col min="13" max="13" width="15.28125" style="0" bestFit="1" customWidth="1"/>
  </cols>
  <sheetData>
    <row r="1" spans="1:10" ht="12.75">
      <c r="A1" s="204" t="s">
        <v>123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0.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2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</row>
    <row r="4" spans="1:10" ht="1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</row>
    <row r="5" spans="1:10" ht="3" customHeight="1">
      <c r="A5" s="25"/>
      <c r="B5" s="26"/>
      <c r="C5" s="26"/>
      <c r="D5" s="26"/>
      <c r="E5" s="25"/>
      <c r="F5" s="26"/>
      <c r="G5" s="26"/>
      <c r="H5" s="26"/>
      <c r="I5" s="26"/>
      <c r="J5" s="26"/>
    </row>
    <row r="6" spans="1:10" ht="9" customHeight="1">
      <c r="A6" s="205" t="s">
        <v>124</v>
      </c>
      <c r="B6" s="27"/>
      <c r="C6" s="207" t="s">
        <v>125</v>
      </c>
      <c r="D6" s="207" t="s">
        <v>126</v>
      </c>
      <c r="E6" s="205" t="s">
        <v>127</v>
      </c>
      <c r="F6" s="27"/>
      <c r="G6" s="207" t="s">
        <v>128</v>
      </c>
      <c r="H6" s="207" t="s">
        <v>129</v>
      </c>
      <c r="I6" s="207" t="s">
        <v>130</v>
      </c>
      <c r="J6" s="207" t="s">
        <v>131</v>
      </c>
    </row>
    <row r="7" spans="1:10" ht="9" customHeight="1">
      <c r="A7" s="205"/>
      <c r="B7" s="27"/>
      <c r="C7" s="207"/>
      <c r="D7" s="207"/>
      <c r="E7" s="205"/>
      <c r="F7" s="27"/>
      <c r="G7" s="207"/>
      <c r="H7" s="207"/>
      <c r="I7" s="207"/>
      <c r="J7" s="207"/>
    </row>
    <row r="8" spans="1:10" ht="9" customHeight="1">
      <c r="A8" s="205"/>
      <c r="B8" s="27"/>
      <c r="C8" s="207"/>
      <c r="D8" s="207"/>
      <c r="E8" s="205"/>
      <c r="F8" s="27"/>
      <c r="G8" s="207"/>
      <c r="H8" s="207"/>
      <c r="I8" s="207"/>
      <c r="J8" s="207"/>
    </row>
    <row r="9" spans="1:10" ht="9" customHeight="1">
      <c r="A9" s="205"/>
      <c r="B9" s="27"/>
      <c r="C9" s="207"/>
      <c r="D9" s="207"/>
      <c r="E9" s="205"/>
      <c r="F9" s="27"/>
      <c r="G9" s="207"/>
      <c r="H9" s="207"/>
      <c r="I9" s="207"/>
      <c r="J9" s="207"/>
    </row>
    <row r="10" spans="1:10" ht="9" customHeight="1">
      <c r="A10" s="205"/>
      <c r="B10" s="27"/>
      <c r="C10" s="207"/>
      <c r="D10" s="207"/>
      <c r="E10" s="205"/>
      <c r="F10" s="27"/>
      <c r="G10" s="207"/>
      <c r="H10" s="207"/>
      <c r="I10" s="207"/>
      <c r="J10" s="207"/>
    </row>
    <row r="11" spans="1:10" ht="15.75" customHeight="1">
      <c r="A11" s="206"/>
      <c r="B11" s="28"/>
      <c r="C11" s="208"/>
      <c r="D11" s="208"/>
      <c r="E11" s="206"/>
      <c r="F11" s="28"/>
      <c r="G11" s="208"/>
      <c r="H11" s="208"/>
      <c r="I11" s="208"/>
      <c r="J11" s="208"/>
    </row>
    <row r="12" spans="1:10" ht="12.75">
      <c r="A12" s="29" t="s">
        <v>132</v>
      </c>
      <c r="B12" s="4"/>
      <c r="C12" s="30">
        <f>+C14+C18</f>
        <v>7063560244.469999</v>
      </c>
      <c r="D12" s="31">
        <f aca="true" t="shared" si="0" ref="D12:J12">+D14+D18</f>
        <v>980841367</v>
      </c>
      <c r="E12" s="32">
        <f t="shared" si="0"/>
        <v>1161951045.6100001</v>
      </c>
      <c r="F12" s="30">
        <f t="shared" si="0"/>
        <v>0</v>
      </c>
      <c r="G12" s="30">
        <f t="shared" si="0"/>
        <v>0</v>
      </c>
      <c r="H12" s="30">
        <f t="shared" si="0"/>
        <v>6882450565.86</v>
      </c>
      <c r="I12" s="30">
        <f t="shared" si="0"/>
        <v>276047480.38</v>
      </c>
      <c r="J12" s="30">
        <f t="shared" si="0"/>
        <v>18792000</v>
      </c>
    </row>
    <row r="13" spans="1:10" ht="2.25" customHeight="1">
      <c r="A13" s="3"/>
      <c r="B13" s="4"/>
      <c r="C13" s="4"/>
      <c r="D13" s="31"/>
      <c r="E13" s="14"/>
      <c r="F13" s="4"/>
      <c r="G13" s="4"/>
      <c r="H13" s="4"/>
      <c r="I13" s="4"/>
      <c r="J13" s="4"/>
    </row>
    <row r="14" spans="1:10" ht="12.75">
      <c r="A14" s="29" t="s">
        <v>133</v>
      </c>
      <c r="B14" s="4"/>
      <c r="C14" s="30">
        <f aca="true" t="shared" si="1" ref="C14:J14">+C15+C16+C17</f>
        <v>1295833398.4200003</v>
      </c>
      <c r="D14" s="31">
        <f t="shared" si="1"/>
        <v>857000000</v>
      </c>
      <c r="E14" s="32">
        <f t="shared" si="1"/>
        <v>1141083382.92</v>
      </c>
      <c r="F14" s="30">
        <f t="shared" si="1"/>
        <v>0</v>
      </c>
      <c r="G14" s="30">
        <f t="shared" si="1"/>
        <v>0</v>
      </c>
      <c r="H14" s="30">
        <f>+H15+H16+H17</f>
        <v>1011750015.5</v>
      </c>
      <c r="I14" s="30">
        <f t="shared" si="1"/>
        <v>58784701.68</v>
      </c>
      <c r="J14" s="30">
        <f t="shared" si="1"/>
        <v>18792000</v>
      </c>
    </row>
    <row r="15" spans="1:10" ht="12.75">
      <c r="A15" s="33" t="s">
        <v>134</v>
      </c>
      <c r="B15" s="4"/>
      <c r="C15" s="34">
        <v>1295833398.4200003</v>
      </c>
      <c r="D15" s="35">
        <v>857000000</v>
      </c>
      <c r="E15" s="36">
        <v>1141083382.92</v>
      </c>
      <c r="F15" s="4"/>
      <c r="G15" s="35">
        <v>0</v>
      </c>
      <c r="H15" s="34">
        <f>+C15+D15-E15+G15</f>
        <v>1011750015.5</v>
      </c>
      <c r="I15" s="35">
        <v>58784701.68</v>
      </c>
      <c r="J15" s="35">
        <v>18792000</v>
      </c>
    </row>
    <row r="16" spans="1:10" ht="12.75">
      <c r="A16" s="33" t="s">
        <v>135</v>
      </c>
      <c r="B16" s="4"/>
      <c r="C16" s="34">
        <v>0</v>
      </c>
      <c r="D16" s="35">
        <v>0</v>
      </c>
      <c r="E16" s="36">
        <v>0</v>
      </c>
      <c r="F16" s="4"/>
      <c r="G16" s="35">
        <v>0</v>
      </c>
      <c r="H16" s="34">
        <f>+C16+D16-E16+G16</f>
        <v>0</v>
      </c>
      <c r="I16" s="35">
        <v>0</v>
      </c>
      <c r="J16" s="35">
        <v>0</v>
      </c>
    </row>
    <row r="17" spans="1:10" ht="12.75">
      <c r="A17" s="33" t="s">
        <v>136</v>
      </c>
      <c r="B17" s="4"/>
      <c r="C17" s="34">
        <v>0</v>
      </c>
      <c r="D17" s="35">
        <v>0</v>
      </c>
      <c r="E17" s="36">
        <v>0</v>
      </c>
      <c r="F17" s="4"/>
      <c r="G17" s="35">
        <v>0</v>
      </c>
      <c r="H17" s="34">
        <f>+C17+D17-E17+G17</f>
        <v>0</v>
      </c>
      <c r="I17" s="35">
        <v>0</v>
      </c>
      <c r="J17" s="35">
        <v>0</v>
      </c>
    </row>
    <row r="18" spans="1:13" ht="12.75">
      <c r="A18" s="29" t="s">
        <v>137</v>
      </c>
      <c r="B18" s="4"/>
      <c r="C18" s="30">
        <f aca="true" t="shared" si="2" ref="C18:J18">+C19+C20+C21</f>
        <v>5767726846.049999</v>
      </c>
      <c r="D18" s="30">
        <f t="shared" si="2"/>
        <v>123841367</v>
      </c>
      <c r="E18" s="32">
        <f t="shared" si="2"/>
        <v>20867662.69</v>
      </c>
      <c r="F18" s="30">
        <f t="shared" si="2"/>
        <v>0</v>
      </c>
      <c r="G18" s="30">
        <f t="shared" si="2"/>
        <v>0</v>
      </c>
      <c r="H18" s="30">
        <f>+H19+H20+H21</f>
        <v>5870700550.36</v>
      </c>
      <c r="I18" s="30">
        <f t="shared" si="2"/>
        <v>217262778.7</v>
      </c>
      <c r="J18" s="30">
        <f t="shared" si="2"/>
        <v>0</v>
      </c>
      <c r="M18" s="37"/>
    </row>
    <row r="19" spans="1:13" ht="12.75">
      <c r="A19" s="33" t="s">
        <v>138</v>
      </c>
      <c r="B19" s="4"/>
      <c r="C19" s="34">
        <v>5767726846.049999</v>
      </c>
      <c r="D19" s="35">
        <v>123841367</v>
      </c>
      <c r="E19" s="36">
        <v>20867662.69</v>
      </c>
      <c r="F19" s="4"/>
      <c r="G19" s="35">
        <v>0</v>
      </c>
      <c r="H19" s="34">
        <f>+C19+D19-E19+G19</f>
        <v>5870700550.36</v>
      </c>
      <c r="I19" s="35">
        <v>217262778.7</v>
      </c>
      <c r="J19" s="35">
        <v>0</v>
      </c>
      <c r="M19" s="37"/>
    </row>
    <row r="20" spans="1:10" ht="12.75">
      <c r="A20" s="33" t="s">
        <v>139</v>
      </c>
      <c r="B20" s="4"/>
      <c r="C20" s="34">
        <v>0</v>
      </c>
      <c r="D20" s="35">
        <v>0</v>
      </c>
      <c r="E20" s="36">
        <v>0</v>
      </c>
      <c r="F20" s="4"/>
      <c r="G20" s="35">
        <v>0</v>
      </c>
      <c r="H20" s="34">
        <f>+C20+D20-E20+G20</f>
        <v>0</v>
      </c>
      <c r="I20" s="35">
        <v>0</v>
      </c>
      <c r="J20" s="35">
        <v>0</v>
      </c>
    </row>
    <row r="21" spans="1:10" ht="12.75">
      <c r="A21" s="33" t="s">
        <v>140</v>
      </c>
      <c r="B21" s="4"/>
      <c r="C21" s="34">
        <v>0</v>
      </c>
      <c r="D21" s="35">
        <v>0</v>
      </c>
      <c r="E21" s="36">
        <v>0</v>
      </c>
      <c r="F21" s="4"/>
      <c r="G21" s="35">
        <v>0</v>
      </c>
      <c r="H21" s="34">
        <f>+C21+D21-E21+G21</f>
        <v>0</v>
      </c>
      <c r="I21" s="35">
        <v>0</v>
      </c>
      <c r="J21" s="35">
        <v>0</v>
      </c>
    </row>
    <row r="22" spans="1:10" ht="12.75">
      <c r="A22" s="29" t="s">
        <v>141</v>
      </c>
      <c r="B22" s="38"/>
      <c r="C22" s="30">
        <v>1489880593.2</v>
      </c>
      <c r="D22" s="39"/>
      <c r="E22" s="40"/>
      <c r="F22" s="40"/>
      <c r="G22" s="39"/>
      <c r="H22" s="30">
        <v>2365574332.62</v>
      </c>
      <c r="I22" s="39"/>
      <c r="J22" s="39"/>
    </row>
    <row r="23" spans="1:10" ht="2.25" customHeight="1">
      <c r="A23" s="3"/>
      <c r="B23" s="4"/>
      <c r="C23" s="4"/>
      <c r="D23" s="4"/>
      <c r="E23" s="14"/>
      <c r="F23" s="4"/>
      <c r="G23" s="4"/>
      <c r="H23" s="4"/>
      <c r="I23" s="4"/>
      <c r="J23" s="4"/>
    </row>
    <row r="24" spans="1:10" ht="18">
      <c r="A24" s="29" t="s">
        <v>142</v>
      </c>
      <c r="B24" s="4"/>
      <c r="C24" s="30">
        <f>+C12+C22</f>
        <v>8553440837.669999</v>
      </c>
      <c r="D24" s="31">
        <f>+D12</f>
        <v>980841367</v>
      </c>
      <c r="E24" s="41">
        <f>+E12</f>
        <v>1161951045.6100001</v>
      </c>
      <c r="F24" s="38"/>
      <c r="G24" s="31">
        <v>0</v>
      </c>
      <c r="H24" s="30">
        <f>+H12+H22</f>
        <v>9248024898.48</v>
      </c>
      <c r="I24" s="30">
        <f>+I12+I22</f>
        <v>276047480.38</v>
      </c>
      <c r="J24" s="30">
        <f>+J12+J22</f>
        <v>18792000</v>
      </c>
    </row>
    <row r="25" spans="1:10" ht="2.25" customHeight="1">
      <c r="A25" s="3"/>
      <c r="B25" s="4"/>
      <c r="C25" s="4"/>
      <c r="D25" s="4"/>
      <c r="E25" s="14"/>
      <c r="F25" s="4"/>
      <c r="G25" s="4"/>
      <c r="H25" s="4"/>
      <c r="I25" s="4"/>
      <c r="J25" s="4"/>
    </row>
    <row r="26" spans="1:10" ht="12.75">
      <c r="A26" s="29" t="s">
        <v>143</v>
      </c>
      <c r="B26" s="4"/>
      <c r="C26" s="30">
        <f>SUM(C28:C30)</f>
        <v>0</v>
      </c>
      <c r="D26" s="30">
        <f aca="true" t="shared" si="3" ref="D26:J26">SUM(D28:D30)</f>
        <v>0</v>
      </c>
      <c r="E26" s="32">
        <f t="shared" si="3"/>
        <v>0</v>
      </c>
      <c r="F26" s="30">
        <f t="shared" si="3"/>
        <v>0</v>
      </c>
      <c r="G26" s="30">
        <f t="shared" si="3"/>
        <v>0</v>
      </c>
      <c r="H26" s="30">
        <f t="shared" si="3"/>
        <v>0</v>
      </c>
      <c r="I26" s="30">
        <f t="shared" si="3"/>
        <v>0</v>
      </c>
      <c r="J26" s="30">
        <f t="shared" si="3"/>
        <v>0</v>
      </c>
    </row>
    <row r="27" spans="1:10" ht="2.25" customHeight="1">
      <c r="A27" s="3"/>
      <c r="B27" s="4"/>
      <c r="C27" s="34"/>
      <c r="D27" s="35"/>
      <c r="E27" s="36"/>
      <c r="F27" s="4"/>
      <c r="G27" s="35"/>
      <c r="H27" s="34"/>
      <c r="I27" s="4"/>
      <c r="J27" s="4"/>
    </row>
    <row r="28" spans="1:10" ht="12.75">
      <c r="A28" s="42" t="s">
        <v>144</v>
      </c>
      <c r="B28" s="4"/>
      <c r="C28" s="34">
        <v>0</v>
      </c>
      <c r="D28" s="35">
        <v>0</v>
      </c>
      <c r="E28" s="36">
        <v>0</v>
      </c>
      <c r="F28" s="4"/>
      <c r="G28" s="35">
        <v>0</v>
      </c>
      <c r="H28" s="34">
        <f>+C28+D28-E28+G28</f>
        <v>0</v>
      </c>
      <c r="I28" s="35">
        <v>0</v>
      </c>
      <c r="J28" s="35">
        <v>0</v>
      </c>
    </row>
    <row r="29" spans="1:10" ht="12.75">
      <c r="A29" s="42" t="s">
        <v>145</v>
      </c>
      <c r="B29" s="4"/>
      <c r="C29" s="34">
        <v>0</v>
      </c>
      <c r="D29" s="35">
        <v>0</v>
      </c>
      <c r="E29" s="36">
        <v>0</v>
      </c>
      <c r="F29" s="4"/>
      <c r="G29" s="35">
        <v>0</v>
      </c>
      <c r="H29" s="34">
        <f>+C29+D29-E29+G29</f>
        <v>0</v>
      </c>
      <c r="I29" s="35">
        <v>0</v>
      </c>
      <c r="J29" s="35">
        <v>0</v>
      </c>
    </row>
    <row r="30" spans="1:10" ht="12.75">
      <c r="A30" s="42" t="s">
        <v>146</v>
      </c>
      <c r="B30" s="4"/>
      <c r="C30" s="34">
        <v>0</v>
      </c>
      <c r="D30" s="35">
        <v>0</v>
      </c>
      <c r="E30" s="36">
        <v>0</v>
      </c>
      <c r="F30" s="4"/>
      <c r="G30" s="35">
        <v>0</v>
      </c>
      <c r="H30" s="34">
        <f>+C30+D30-E30+G30</f>
        <v>0</v>
      </c>
      <c r="I30" s="35">
        <v>0</v>
      </c>
      <c r="J30" s="35">
        <v>0</v>
      </c>
    </row>
    <row r="31" spans="1:10" ht="18">
      <c r="A31" s="29" t="s">
        <v>147</v>
      </c>
      <c r="B31" s="4"/>
      <c r="C31" s="30">
        <f>SUM(C33:C35)</f>
        <v>0</v>
      </c>
      <c r="D31" s="30">
        <f aca="true" t="shared" si="4" ref="D31:J31">SUM(D33:D35)</f>
        <v>0</v>
      </c>
      <c r="E31" s="41">
        <f t="shared" si="4"/>
        <v>0</v>
      </c>
      <c r="F31" s="30">
        <f t="shared" si="4"/>
        <v>0</v>
      </c>
      <c r="G31" s="30">
        <f t="shared" si="4"/>
        <v>0</v>
      </c>
      <c r="H31" s="30">
        <f t="shared" si="4"/>
        <v>0</v>
      </c>
      <c r="I31" s="30">
        <f t="shared" si="4"/>
        <v>0</v>
      </c>
      <c r="J31" s="30">
        <f t="shared" si="4"/>
        <v>0</v>
      </c>
    </row>
    <row r="32" spans="1:10" ht="2.25" customHeight="1">
      <c r="A32" s="3"/>
      <c r="B32" s="4"/>
      <c r="C32" s="4"/>
      <c r="D32" s="4"/>
      <c r="E32" s="14"/>
      <c r="F32" s="4"/>
      <c r="G32" s="4"/>
      <c r="H32" s="4"/>
      <c r="I32" s="4"/>
      <c r="J32" s="4"/>
    </row>
    <row r="33" spans="1:10" ht="12.75">
      <c r="A33" s="42" t="s">
        <v>148</v>
      </c>
      <c r="B33" s="4"/>
      <c r="C33" s="34">
        <v>0</v>
      </c>
      <c r="D33" s="35">
        <v>0</v>
      </c>
      <c r="E33" s="36">
        <v>0</v>
      </c>
      <c r="F33" s="4"/>
      <c r="G33" s="35">
        <v>0</v>
      </c>
      <c r="H33" s="34">
        <f>+C33+D33-E33+G33</f>
        <v>0</v>
      </c>
      <c r="I33" s="35">
        <v>0</v>
      </c>
      <c r="J33" s="35">
        <v>0</v>
      </c>
    </row>
    <row r="34" spans="1:10" ht="12.75">
      <c r="A34" s="42" t="s">
        <v>149</v>
      </c>
      <c r="B34" s="4"/>
      <c r="C34" s="34">
        <v>0</v>
      </c>
      <c r="D34" s="35">
        <v>0</v>
      </c>
      <c r="E34" s="36">
        <v>0</v>
      </c>
      <c r="F34" s="4"/>
      <c r="G34" s="35">
        <v>0</v>
      </c>
      <c r="H34" s="34">
        <f>+C34+D34-E34+G34</f>
        <v>0</v>
      </c>
      <c r="I34" s="35">
        <v>0</v>
      </c>
      <c r="J34" s="35">
        <v>0</v>
      </c>
    </row>
    <row r="35" spans="1:10" ht="12.75">
      <c r="A35" s="43" t="s">
        <v>150</v>
      </c>
      <c r="B35" s="5"/>
      <c r="C35" s="44">
        <v>0</v>
      </c>
      <c r="D35" s="45">
        <v>0</v>
      </c>
      <c r="E35" s="46">
        <v>0</v>
      </c>
      <c r="F35" s="5"/>
      <c r="G35" s="45">
        <v>0</v>
      </c>
      <c r="H35" s="47">
        <f>+C35+D35-E35+G35</f>
        <v>0</v>
      </c>
      <c r="I35" s="45">
        <v>0</v>
      </c>
      <c r="J35" s="45">
        <v>0</v>
      </c>
    </row>
    <row r="36" ht="7.5" customHeight="1"/>
    <row r="37" spans="1:10" ht="8.25" customHeight="1">
      <c r="A37" s="188" t="s">
        <v>151</v>
      </c>
      <c r="B37" s="188"/>
      <c r="C37" s="188"/>
      <c r="D37" s="188"/>
      <c r="E37" s="188"/>
      <c r="F37" s="188"/>
      <c r="G37" s="188"/>
      <c r="H37" s="188"/>
      <c r="I37" s="188"/>
      <c r="J37" s="188"/>
    </row>
    <row r="38" spans="1:10" ht="8.25" customHeight="1">
      <c r="A38" s="188"/>
      <c r="B38" s="188"/>
      <c r="C38" s="188"/>
      <c r="D38" s="188"/>
      <c r="E38" s="188"/>
      <c r="F38" s="188"/>
      <c r="G38" s="188"/>
      <c r="H38" s="188"/>
      <c r="I38" s="188"/>
      <c r="J38" s="188"/>
    </row>
    <row r="39" spans="1:10" ht="8.25" customHeight="1">
      <c r="A39" s="188"/>
      <c r="B39" s="188"/>
      <c r="C39" s="188"/>
      <c r="D39" s="188"/>
      <c r="E39" s="188"/>
      <c r="F39" s="188"/>
      <c r="G39" s="188"/>
      <c r="H39" s="188"/>
      <c r="I39" s="188"/>
      <c r="J39" s="188"/>
    </row>
    <row r="40" spans="1:10" ht="9" customHeight="1">
      <c r="A40" s="188"/>
      <c r="B40" s="188"/>
      <c r="C40" s="188"/>
      <c r="D40" s="188"/>
      <c r="E40" s="188"/>
      <c r="F40" s="188"/>
      <c r="G40" s="188"/>
      <c r="H40" s="188"/>
      <c r="I40" s="188"/>
      <c r="J40" s="188"/>
    </row>
    <row r="41" ht="5.25" customHeight="1"/>
    <row r="42" spans="1:8" ht="9" customHeight="1">
      <c r="A42" s="189" t="s">
        <v>152</v>
      </c>
      <c r="B42" s="192"/>
      <c r="C42" s="195" t="s">
        <v>153</v>
      </c>
      <c r="D42" s="195" t="s">
        <v>154</v>
      </c>
      <c r="E42" s="195" t="s">
        <v>155</v>
      </c>
      <c r="F42" s="198"/>
      <c r="G42" s="201" t="s">
        <v>156</v>
      </c>
      <c r="H42" s="201" t="s">
        <v>157</v>
      </c>
    </row>
    <row r="43" spans="1:8" ht="9" customHeight="1">
      <c r="A43" s="190"/>
      <c r="B43" s="193"/>
      <c r="C43" s="196"/>
      <c r="D43" s="196"/>
      <c r="E43" s="196"/>
      <c r="F43" s="199"/>
      <c r="G43" s="202"/>
      <c r="H43" s="202"/>
    </row>
    <row r="44" spans="1:8" ht="9.75" customHeight="1">
      <c r="A44" s="191"/>
      <c r="B44" s="194"/>
      <c r="C44" s="197"/>
      <c r="D44" s="197"/>
      <c r="E44" s="197"/>
      <c r="F44" s="200"/>
      <c r="G44" s="203"/>
      <c r="H44" s="203"/>
    </row>
    <row r="45" spans="1:8" ht="5.25" customHeight="1">
      <c r="A45" s="48"/>
      <c r="B45" s="49"/>
      <c r="C45" s="50"/>
      <c r="D45" s="50"/>
      <c r="E45" s="50"/>
      <c r="F45" s="48"/>
      <c r="G45" s="49"/>
      <c r="H45" s="49"/>
    </row>
    <row r="46" spans="1:8" ht="10.5" customHeight="1">
      <c r="A46" s="51" t="s">
        <v>158</v>
      </c>
      <c r="B46" s="52"/>
      <c r="C46" s="53">
        <f>SUM(C47:C63)</f>
        <v>2933000000</v>
      </c>
      <c r="D46" s="54"/>
      <c r="E46" s="54"/>
      <c r="F46" s="55"/>
      <c r="G46" s="56">
        <f>SUM(F47:G63)</f>
        <v>31778200</v>
      </c>
      <c r="H46" s="52"/>
    </row>
    <row r="47" spans="1:8" ht="10.5" customHeight="1">
      <c r="A47" s="57" t="s">
        <v>159</v>
      </c>
      <c r="B47" s="52"/>
      <c r="C47" s="58">
        <v>150000000</v>
      </c>
      <c r="D47" s="59">
        <v>12</v>
      </c>
      <c r="E47" s="54" t="s">
        <v>160</v>
      </c>
      <c r="F47" s="55"/>
      <c r="G47" s="60">
        <v>870000</v>
      </c>
      <c r="H47" s="61">
        <v>0.0081</v>
      </c>
    </row>
    <row r="48" spans="1:8" ht="10.5" customHeight="1">
      <c r="A48" s="57" t="s">
        <v>161</v>
      </c>
      <c r="B48" s="52"/>
      <c r="C48" s="58">
        <v>100000000</v>
      </c>
      <c r="D48" s="59">
        <v>12</v>
      </c>
      <c r="E48" s="54" t="s">
        <v>162</v>
      </c>
      <c r="F48" s="55"/>
      <c r="G48" s="60">
        <v>580000</v>
      </c>
      <c r="H48" s="61">
        <v>0.009</v>
      </c>
    </row>
    <row r="49" spans="1:8" ht="10.5" customHeight="1">
      <c r="A49" s="57" t="s">
        <v>163</v>
      </c>
      <c r="B49" s="52"/>
      <c r="C49" s="58">
        <v>160000000</v>
      </c>
      <c r="D49" s="59">
        <v>12</v>
      </c>
      <c r="E49" s="54" t="s">
        <v>164</v>
      </c>
      <c r="F49" s="55"/>
      <c r="G49" s="60">
        <v>928000</v>
      </c>
      <c r="H49" s="61">
        <v>0.0086</v>
      </c>
    </row>
    <row r="50" spans="1:8" ht="10.5" customHeight="1">
      <c r="A50" s="57" t="s">
        <v>165</v>
      </c>
      <c r="B50" s="52"/>
      <c r="C50" s="58">
        <v>100000000</v>
      </c>
      <c r="D50" s="59">
        <v>12</v>
      </c>
      <c r="E50" s="54" t="s">
        <v>164</v>
      </c>
      <c r="F50" s="55"/>
      <c r="G50" s="60">
        <v>580000</v>
      </c>
      <c r="H50" s="61">
        <v>0.009</v>
      </c>
    </row>
    <row r="51" spans="1:8" ht="10.5" customHeight="1">
      <c r="A51" s="57" t="s">
        <v>166</v>
      </c>
      <c r="B51" s="52"/>
      <c r="C51" s="58">
        <v>100000000</v>
      </c>
      <c r="D51" s="59">
        <v>12</v>
      </c>
      <c r="E51" s="54" t="s">
        <v>167</v>
      </c>
      <c r="F51" s="55"/>
      <c r="G51" s="60">
        <v>580000</v>
      </c>
      <c r="H51" s="61">
        <v>0.0093</v>
      </c>
    </row>
    <row r="52" spans="1:8" ht="10.5" customHeight="1">
      <c r="A52" s="57" t="s">
        <v>168</v>
      </c>
      <c r="B52" s="52"/>
      <c r="C52" s="58">
        <v>200000000</v>
      </c>
      <c r="D52" s="59">
        <v>12</v>
      </c>
      <c r="E52" s="54" t="s">
        <v>167</v>
      </c>
      <c r="F52" s="55"/>
      <c r="G52" s="60">
        <v>1160000</v>
      </c>
      <c r="H52" s="61">
        <v>0.0093</v>
      </c>
    </row>
    <row r="53" spans="1:8" ht="10.5" customHeight="1">
      <c r="A53" s="57" t="s">
        <v>169</v>
      </c>
      <c r="B53" s="52"/>
      <c r="C53" s="58">
        <v>235000000</v>
      </c>
      <c r="D53" s="59">
        <v>12</v>
      </c>
      <c r="E53" s="54" t="s">
        <v>170</v>
      </c>
      <c r="F53" s="55"/>
      <c r="G53" s="60">
        <v>2453400</v>
      </c>
      <c r="H53" s="61">
        <v>0.0079</v>
      </c>
    </row>
    <row r="54" spans="1:8" ht="10.5" customHeight="1">
      <c r="A54" s="57" t="s">
        <v>171</v>
      </c>
      <c r="B54" s="52"/>
      <c r="C54" s="58">
        <v>200000000</v>
      </c>
      <c r="D54" s="59">
        <v>12</v>
      </c>
      <c r="E54" s="54" t="s">
        <v>172</v>
      </c>
      <c r="F54" s="55"/>
      <c r="G54" s="60">
        <v>696000</v>
      </c>
      <c r="H54" s="61">
        <v>0.0093</v>
      </c>
    </row>
    <row r="55" spans="1:8" ht="10.5" customHeight="1">
      <c r="A55" s="57" t="s">
        <v>173</v>
      </c>
      <c r="B55" s="52"/>
      <c r="C55" s="58">
        <v>200000000</v>
      </c>
      <c r="D55" s="59">
        <v>12</v>
      </c>
      <c r="E55" s="54" t="s">
        <v>174</v>
      </c>
      <c r="F55" s="55"/>
      <c r="G55" s="60">
        <v>1972000</v>
      </c>
      <c r="H55" s="61">
        <v>0.01</v>
      </c>
    </row>
    <row r="56" spans="1:8" ht="10.5" customHeight="1">
      <c r="A56" s="57" t="s">
        <v>175</v>
      </c>
      <c r="B56" s="52"/>
      <c r="C56" s="58">
        <v>116000000</v>
      </c>
      <c r="D56" s="59">
        <v>12</v>
      </c>
      <c r="E56" s="54" t="s">
        <v>176</v>
      </c>
      <c r="F56" s="55"/>
      <c r="G56" s="60">
        <v>672800</v>
      </c>
      <c r="H56" s="61">
        <v>0.01</v>
      </c>
    </row>
    <row r="57" spans="1:8" ht="10.5" customHeight="1">
      <c r="A57" s="57" t="s">
        <v>177</v>
      </c>
      <c r="B57" s="52"/>
      <c r="C57" s="58">
        <v>300000000</v>
      </c>
      <c r="D57" s="59">
        <v>12</v>
      </c>
      <c r="E57" s="54" t="s">
        <v>178</v>
      </c>
      <c r="F57" s="55"/>
      <c r="G57" s="60">
        <v>0</v>
      </c>
      <c r="H57" s="61">
        <v>0.0083</v>
      </c>
    </row>
    <row r="58" spans="1:8" ht="10.5" customHeight="1">
      <c r="A58" s="57" t="s">
        <v>179</v>
      </c>
      <c r="B58" s="52"/>
      <c r="C58" s="58">
        <v>215000000</v>
      </c>
      <c r="D58" s="59">
        <v>12</v>
      </c>
      <c r="E58" s="54" t="s">
        <v>162</v>
      </c>
      <c r="F58" s="55"/>
      <c r="G58" s="60">
        <v>2494000</v>
      </c>
      <c r="H58" s="61">
        <v>0.0102</v>
      </c>
    </row>
    <row r="59" spans="1:8" ht="10.5" customHeight="1">
      <c r="A59" s="57" t="s">
        <v>180</v>
      </c>
      <c r="B59" s="52"/>
      <c r="C59" s="58">
        <v>127000000</v>
      </c>
      <c r="D59" s="59">
        <v>12</v>
      </c>
      <c r="E59" s="54" t="s">
        <v>181</v>
      </c>
      <c r="F59" s="55"/>
      <c r="G59" s="60">
        <v>1178560</v>
      </c>
      <c r="H59" s="61">
        <v>0.0107</v>
      </c>
    </row>
    <row r="60" spans="1:8" ht="10.5" customHeight="1">
      <c r="A60" s="57" t="s">
        <v>182</v>
      </c>
      <c r="B60" s="52"/>
      <c r="C60" s="58">
        <v>173000000</v>
      </c>
      <c r="D60" s="59">
        <v>12</v>
      </c>
      <c r="E60" s="54" t="s">
        <v>176</v>
      </c>
      <c r="F60" s="55"/>
      <c r="G60" s="60">
        <v>4174144</v>
      </c>
      <c r="H60" s="61">
        <v>0.0131</v>
      </c>
    </row>
    <row r="61" spans="1:8" ht="10.5" customHeight="1">
      <c r="A61" s="57" t="s">
        <v>183</v>
      </c>
      <c r="B61" s="52"/>
      <c r="C61" s="58">
        <v>200000000</v>
      </c>
      <c r="D61" s="59">
        <v>12</v>
      </c>
      <c r="E61" s="54" t="s">
        <v>176</v>
      </c>
      <c r="F61" s="55"/>
      <c r="G61" s="60">
        <v>4825600</v>
      </c>
      <c r="H61" s="61">
        <v>0.013</v>
      </c>
    </row>
    <row r="62" spans="1:8" ht="10.5" customHeight="1">
      <c r="A62" s="57" t="s">
        <v>184</v>
      </c>
      <c r="B62" s="52"/>
      <c r="C62" s="58">
        <v>180000000</v>
      </c>
      <c r="D62" s="59">
        <v>12</v>
      </c>
      <c r="E62" s="54" t="s">
        <v>176</v>
      </c>
      <c r="F62" s="55"/>
      <c r="G62" s="60">
        <v>4343040</v>
      </c>
      <c r="H62" s="61">
        <v>0.0125</v>
      </c>
    </row>
    <row r="63" spans="1:8" ht="10.5" customHeight="1">
      <c r="A63" s="57" t="s">
        <v>185</v>
      </c>
      <c r="B63" s="52"/>
      <c r="C63" s="58">
        <v>177000000</v>
      </c>
      <c r="D63" s="59">
        <v>12</v>
      </c>
      <c r="E63" s="54" t="s">
        <v>172</v>
      </c>
      <c r="F63" s="55"/>
      <c r="G63" s="60">
        <v>4270656</v>
      </c>
      <c r="H63" s="61">
        <v>0.0121</v>
      </c>
    </row>
    <row r="64" spans="1:8" ht="6" customHeight="1">
      <c r="A64" s="62"/>
      <c r="B64" s="63"/>
      <c r="C64" s="64"/>
      <c r="D64" s="64"/>
      <c r="E64" s="64"/>
      <c r="F64" s="62"/>
      <c r="G64" s="63"/>
      <c r="H64" s="63"/>
    </row>
  </sheetData>
  <sheetProtection/>
  <mergeCells count="18">
    <mergeCell ref="A1:J4"/>
    <mergeCell ref="A6:A11"/>
    <mergeCell ref="C6:C11"/>
    <mergeCell ref="D6:D11"/>
    <mergeCell ref="E6:E11"/>
    <mergeCell ref="G6:G11"/>
    <mergeCell ref="H6:H11"/>
    <mergeCell ref="I6:I11"/>
    <mergeCell ref="J6:J11"/>
    <mergeCell ref="A37:J40"/>
    <mergeCell ref="A42:A44"/>
    <mergeCell ref="B42:B44"/>
    <mergeCell ref="C42:C44"/>
    <mergeCell ref="D42:D44"/>
    <mergeCell ref="E42:E44"/>
    <mergeCell ref="F42:F44"/>
    <mergeCell ref="G42:G44"/>
    <mergeCell ref="H42:H44"/>
  </mergeCells>
  <printOptions horizontalCentered="1"/>
  <pageMargins left="0.1968503937007874" right="0.1968503937007874" top="0.7086614173228347" bottom="0.7874015748031497" header="0" footer="0"/>
  <pageSetup fitToHeight="0" fitToWidth="4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65" customWidth="1"/>
    <col min="2" max="2" width="32.8515625" style="65" customWidth="1"/>
    <col min="3" max="7" width="12.421875" style="65" customWidth="1"/>
    <col min="8" max="9" width="13.7109375" style="65" customWidth="1"/>
    <col min="10" max="12" width="12.421875" style="65" customWidth="1"/>
    <col min="13" max="16384" width="11.421875" style="65" customWidth="1"/>
  </cols>
  <sheetData>
    <row r="2" spans="2:12" ht="12.75">
      <c r="B2" s="209" t="s">
        <v>186</v>
      </c>
      <c r="C2" s="210"/>
      <c r="D2" s="210"/>
      <c r="E2" s="210"/>
      <c r="F2" s="210"/>
      <c r="G2" s="210"/>
      <c r="H2" s="210"/>
      <c r="I2" s="210"/>
      <c r="J2" s="210"/>
      <c r="K2" s="210"/>
      <c r="L2" s="211"/>
    </row>
    <row r="3" spans="2:12" ht="12.75">
      <c r="B3" s="212" t="s">
        <v>187</v>
      </c>
      <c r="C3" s="213"/>
      <c r="D3" s="213"/>
      <c r="E3" s="213"/>
      <c r="F3" s="213"/>
      <c r="G3" s="213"/>
      <c r="H3" s="213"/>
      <c r="I3" s="213"/>
      <c r="J3" s="213"/>
      <c r="K3" s="213"/>
      <c r="L3" s="214"/>
    </row>
    <row r="4" spans="2:12" ht="12.75">
      <c r="B4" s="212" t="s">
        <v>188</v>
      </c>
      <c r="C4" s="213"/>
      <c r="D4" s="213"/>
      <c r="E4" s="213"/>
      <c r="F4" s="213"/>
      <c r="G4" s="213"/>
      <c r="H4" s="213"/>
      <c r="I4" s="213"/>
      <c r="J4" s="213"/>
      <c r="K4" s="213"/>
      <c r="L4" s="214"/>
    </row>
    <row r="5" spans="2:12" ht="12.75">
      <c r="B5" s="215" t="s">
        <v>189</v>
      </c>
      <c r="C5" s="216"/>
      <c r="D5" s="216"/>
      <c r="E5" s="216"/>
      <c r="F5" s="216"/>
      <c r="G5" s="216"/>
      <c r="H5" s="216"/>
      <c r="I5" s="216"/>
      <c r="J5" s="216"/>
      <c r="K5" s="216"/>
      <c r="L5" s="217"/>
    </row>
    <row r="6" spans="2:12" ht="63">
      <c r="B6" s="66" t="s">
        <v>190</v>
      </c>
      <c r="C6" s="67" t="s">
        <v>191</v>
      </c>
      <c r="D6" s="67" t="s">
        <v>192</v>
      </c>
      <c r="E6" s="67" t="s">
        <v>193</v>
      </c>
      <c r="F6" s="67" t="s">
        <v>194</v>
      </c>
      <c r="G6" s="67" t="s">
        <v>195</v>
      </c>
      <c r="H6" s="67" t="s">
        <v>196</v>
      </c>
      <c r="I6" s="67" t="s">
        <v>197</v>
      </c>
      <c r="J6" s="67" t="s">
        <v>198</v>
      </c>
      <c r="K6" s="67" t="s">
        <v>199</v>
      </c>
      <c r="L6" s="68" t="s">
        <v>200</v>
      </c>
    </row>
    <row r="7" spans="2:12" ht="12.75">
      <c r="B7" s="69" t="s">
        <v>201</v>
      </c>
      <c r="C7" s="70" t="s">
        <v>202</v>
      </c>
      <c r="D7" s="70" t="s">
        <v>203</v>
      </c>
      <c r="E7" s="70" t="s">
        <v>204</v>
      </c>
      <c r="F7" s="70" t="s">
        <v>205</v>
      </c>
      <c r="G7" s="70" t="s">
        <v>206</v>
      </c>
      <c r="H7" s="70" t="s">
        <v>207</v>
      </c>
      <c r="I7" s="70" t="s">
        <v>208</v>
      </c>
      <c r="J7" s="70" t="s">
        <v>209</v>
      </c>
      <c r="K7" s="70" t="s">
        <v>210</v>
      </c>
      <c r="L7" s="71" t="s">
        <v>211</v>
      </c>
    </row>
    <row r="8" spans="2:12" ht="12.75">
      <c r="B8" s="72"/>
      <c r="C8" s="73"/>
      <c r="D8" s="73"/>
      <c r="E8" s="73"/>
      <c r="F8" s="73"/>
      <c r="G8" s="73"/>
      <c r="H8" s="73"/>
      <c r="I8" s="73"/>
      <c r="J8" s="73"/>
      <c r="K8" s="73"/>
      <c r="L8" s="74"/>
    </row>
    <row r="9" spans="2:12" ht="18">
      <c r="B9" s="75" t="s">
        <v>212</v>
      </c>
      <c r="C9" s="76"/>
      <c r="D9" s="76"/>
      <c r="E9" s="76"/>
      <c r="F9" s="76">
        <f aca="true" t="shared" si="0" ref="F9:L9">SUM(F10:F13)</f>
        <v>0</v>
      </c>
      <c r="G9" s="76"/>
      <c r="H9" s="76">
        <f t="shared" si="0"/>
        <v>0</v>
      </c>
      <c r="I9" s="76">
        <f t="shared" si="0"/>
        <v>0</v>
      </c>
      <c r="J9" s="76">
        <f t="shared" si="0"/>
        <v>0</v>
      </c>
      <c r="K9" s="76">
        <f t="shared" si="0"/>
        <v>0</v>
      </c>
      <c r="L9" s="77">
        <f t="shared" si="0"/>
        <v>0</v>
      </c>
    </row>
    <row r="10" spans="2:12" ht="12.75">
      <c r="B10" s="78" t="s">
        <v>213</v>
      </c>
      <c r="C10" s="79"/>
      <c r="D10" s="79"/>
      <c r="E10" s="79"/>
      <c r="F10" s="79">
        <v>0</v>
      </c>
      <c r="G10" s="79"/>
      <c r="H10" s="79">
        <v>0</v>
      </c>
      <c r="I10" s="79">
        <v>0</v>
      </c>
      <c r="J10" s="79">
        <v>0</v>
      </c>
      <c r="K10" s="79">
        <v>0</v>
      </c>
      <c r="L10" s="80">
        <f>F10-K10</f>
        <v>0</v>
      </c>
    </row>
    <row r="11" spans="2:12" ht="12.75">
      <c r="B11" s="78" t="s">
        <v>214</v>
      </c>
      <c r="C11" s="79"/>
      <c r="D11" s="79"/>
      <c r="E11" s="79"/>
      <c r="F11" s="79">
        <v>0</v>
      </c>
      <c r="G11" s="79"/>
      <c r="H11" s="79">
        <v>0</v>
      </c>
      <c r="I11" s="79">
        <v>0</v>
      </c>
      <c r="J11" s="79">
        <v>0</v>
      </c>
      <c r="K11" s="79">
        <v>0</v>
      </c>
      <c r="L11" s="80">
        <f aca="true" t="shared" si="1" ref="L11:L19">F11-K11</f>
        <v>0</v>
      </c>
    </row>
    <row r="12" spans="2:12" ht="12.75">
      <c r="B12" s="78" t="s">
        <v>215</v>
      </c>
      <c r="C12" s="79"/>
      <c r="D12" s="79"/>
      <c r="E12" s="79"/>
      <c r="F12" s="79">
        <v>0</v>
      </c>
      <c r="G12" s="79"/>
      <c r="H12" s="79">
        <v>0</v>
      </c>
      <c r="I12" s="79">
        <v>0</v>
      </c>
      <c r="J12" s="79">
        <v>0</v>
      </c>
      <c r="K12" s="79">
        <v>0</v>
      </c>
      <c r="L12" s="80">
        <f t="shared" si="1"/>
        <v>0</v>
      </c>
    </row>
    <row r="13" spans="2:12" ht="12.75">
      <c r="B13" s="78" t="s">
        <v>216</v>
      </c>
      <c r="C13" s="79"/>
      <c r="D13" s="79"/>
      <c r="E13" s="79"/>
      <c r="F13" s="79">
        <v>0</v>
      </c>
      <c r="G13" s="79"/>
      <c r="H13" s="79">
        <v>0</v>
      </c>
      <c r="I13" s="79">
        <v>0</v>
      </c>
      <c r="J13" s="79">
        <v>0</v>
      </c>
      <c r="K13" s="79">
        <v>0</v>
      </c>
      <c r="L13" s="80">
        <f t="shared" si="1"/>
        <v>0</v>
      </c>
    </row>
    <row r="14" spans="2:12" ht="12.75"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3"/>
    </row>
    <row r="15" spans="2:12" ht="12.75">
      <c r="B15" s="75" t="s">
        <v>217</v>
      </c>
      <c r="C15" s="76"/>
      <c r="D15" s="76"/>
      <c r="E15" s="76"/>
      <c r="F15" s="76">
        <f aca="true" t="shared" si="2" ref="F15:L15">SUM(F16:F19)</f>
        <v>0</v>
      </c>
      <c r="G15" s="76"/>
      <c r="H15" s="76">
        <f t="shared" si="2"/>
        <v>0</v>
      </c>
      <c r="I15" s="76">
        <f t="shared" si="2"/>
        <v>0</v>
      </c>
      <c r="J15" s="76">
        <f t="shared" si="2"/>
        <v>0</v>
      </c>
      <c r="K15" s="76">
        <f t="shared" si="2"/>
        <v>0</v>
      </c>
      <c r="L15" s="77">
        <f t="shared" si="2"/>
        <v>0</v>
      </c>
    </row>
    <row r="16" spans="2:12" ht="12.75">
      <c r="B16" s="78" t="s">
        <v>218</v>
      </c>
      <c r="C16" s="79"/>
      <c r="D16" s="79"/>
      <c r="E16" s="79"/>
      <c r="F16" s="79">
        <v>0</v>
      </c>
      <c r="G16" s="79"/>
      <c r="H16" s="79">
        <v>0</v>
      </c>
      <c r="I16" s="79">
        <v>0</v>
      </c>
      <c r="J16" s="79">
        <v>0</v>
      </c>
      <c r="K16" s="79">
        <v>0</v>
      </c>
      <c r="L16" s="80">
        <f t="shared" si="1"/>
        <v>0</v>
      </c>
    </row>
    <row r="17" spans="2:12" ht="12.75">
      <c r="B17" s="78" t="s">
        <v>219</v>
      </c>
      <c r="C17" s="79"/>
      <c r="D17" s="79"/>
      <c r="E17" s="79"/>
      <c r="F17" s="79">
        <v>0</v>
      </c>
      <c r="G17" s="79"/>
      <c r="H17" s="79">
        <v>0</v>
      </c>
      <c r="I17" s="79">
        <v>0</v>
      </c>
      <c r="J17" s="79">
        <v>0</v>
      </c>
      <c r="K17" s="79">
        <v>0</v>
      </c>
      <c r="L17" s="80">
        <f t="shared" si="1"/>
        <v>0</v>
      </c>
    </row>
    <row r="18" spans="2:12" ht="12.75">
      <c r="B18" s="78" t="s">
        <v>220</v>
      </c>
      <c r="C18" s="79"/>
      <c r="D18" s="79"/>
      <c r="E18" s="79"/>
      <c r="F18" s="79">
        <v>0</v>
      </c>
      <c r="G18" s="79"/>
      <c r="H18" s="79">
        <v>0</v>
      </c>
      <c r="I18" s="79">
        <v>0</v>
      </c>
      <c r="J18" s="79">
        <v>0</v>
      </c>
      <c r="K18" s="79">
        <v>0</v>
      </c>
      <c r="L18" s="80">
        <f t="shared" si="1"/>
        <v>0</v>
      </c>
    </row>
    <row r="19" spans="2:12" ht="12.75">
      <c r="B19" s="78" t="s">
        <v>221</v>
      </c>
      <c r="C19" s="79"/>
      <c r="D19" s="79"/>
      <c r="E19" s="79"/>
      <c r="F19" s="79">
        <v>0</v>
      </c>
      <c r="G19" s="79"/>
      <c r="H19" s="79">
        <v>0</v>
      </c>
      <c r="I19" s="79">
        <v>0</v>
      </c>
      <c r="J19" s="79">
        <v>0</v>
      </c>
      <c r="K19" s="79">
        <v>0</v>
      </c>
      <c r="L19" s="80">
        <f t="shared" si="1"/>
        <v>0</v>
      </c>
    </row>
    <row r="20" spans="2:12" ht="12.75"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3"/>
    </row>
    <row r="21" spans="2:12" ht="18">
      <c r="B21" s="75" t="s">
        <v>222</v>
      </c>
      <c r="C21" s="76"/>
      <c r="D21" s="76"/>
      <c r="E21" s="76"/>
      <c r="F21" s="76">
        <f aca="true" t="shared" si="3" ref="F21:L21">F9+F15</f>
        <v>0</v>
      </c>
      <c r="G21" s="76"/>
      <c r="H21" s="76">
        <f t="shared" si="3"/>
        <v>0</v>
      </c>
      <c r="I21" s="76">
        <f t="shared" si="3"/>
        <v>0</v>
      </c>
      <c r="J21" s="76">
        <f t="shared" si="3"/>
        <v>0</v>
      </c>
      <c r="K21" s="76">
        <f t="shared" si="3"/>
        <v>0</v>
      </c>
      <c r="L21" s="77">
        <f t="shared" si="3"/>
        <v>0</v>
      </c>
    </row>
    <row r="22" spans="2:12" ht="12.75"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6"/>
    </row>
    <row r="23" spans="3:7" ht="12.75">
      <c r="C23" s="87"/>
      <c r="D23" s="87"/>
      <c r="F23" s="87"/>
      <c r="G23" s="87"/>
    </row>
    <row r="24" spans="3:7" ht="12.75">
      <c r="C24" s="87"/>
      <c r="D24" s="87"/>
      <c r="F24" s="87"/>
      <c r="G24" s="87"/>
    </row>
    <row r="25" spans="3:7" ht="12.75">
      <c r="C25" s="87"/>
      <c r="D25" s="87"/>
      <c r="F25" s="87"/>
      <c r="G25" s="87"/>
    </row>
    <row r="26" spans="3:7" ht="12.75">
      <c r="C26" s="87"/>
      <c r="D26" s="87"/>
      <c r="F26" s="87"/>
      <c r="G26" s="87"/>
    </row>
    <row r="27" spans="3:7" ht="12.75">
      <c r="C27" s="87"/>
      <c r="D27" s="87"/>
      <c r="F27" s="87"/>
      <c r="G27" s="87"/>
    </row>
    <row r="28" spans="3:7" ht="12.75">
      <c r="C28" s="87"/>
      <c r="D28" s="87"/>
      <c r="F28" s="87"/>
      <c r="G28" s="87"/>
    </row>
  </sheetData>
  <sheetProtection/>
  <mergeCells count="4">
    <mergeCell ref="B2:L2"/>
    <mergeCell ref="B3:L3"/>
    <mergeCell ref="B4:L4"/>
    <mergeCell ref="B5:L5"/>
  </mergeCells>
  <printOptions horizontalCentered="1"/>
  <pageMargins left="0.31496062992125984" right="0.31496062992125984" top="0.7480314960629921" bottom="0.7480314960629921" header="0" footer="0"/>
  <pageSetup fitToHeight="0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3"/>
  <sheetViews>
    <sheetView showGridLines="0" zoomScalePageLayoutView="0" workbookViewId="0" topLeftCell="A1">
      <selection activeCell="A1" sqref="A1:G4"/>
    </sheetView>
  </sheetViews>
  <sheetFormatPr defaultColWidth="6.8515625" defaultRowHeight="12.75" customHeight="1"/>
  <cols>
    <col min="1" max="1" width="57.8515625" style="0" customWidth="1"/>
    <col min="2" max="2" width="0.9921875" style="0" customWidth="1"/>
    <col min="3" max="3" width="16.140625" style="0" customWidth="1"/>
    <col min="4" max="4" width="0.2890625" style="0" customWidth="1"/>
    <col min="5" max="5" width="15.57421875" style="0" bestFit="1" customWidth="1"/>
    <col min="6" max="6" width="0.2890625" style="0" customWidth="1"/>
    <col min="7" max="7" width="15.57421875" style="0" customWidth="1"/>
  </cols>
  <sheetData>
    <row r="1" spans="1:7" s="88" customFormat="1" ht="12.75">
      <c r="A1" s="225" t="s">
        <v>223</v>
      </c>
      <c r="B1" s="225"/>
      <c r="C1" s="225"/>
      <c r="D1" s="225"/>
      <c r="E1" s="225"/>
      <c r="F1" s="225"/>
      <c r="G1" s="225"/>
    </row>
    <row r="2" spans="1:7" s="88" customFormat="1" ht="12" customHeight="1">
      <c r="A2" s="225"/>
      <c r="B2" s="225"/>
      <c r="C2" s="225"/>
      <c r="D2" s="225"/>
      <c r="E2" s="225"/>
      <c r="F2" s="225"/>
      <c r="G2" s="225"/>
    </row>
    <row r="3" spans="1:7" s="88" customFormat="1" ht="10.5" customHeight="1">
      <c r="A3" s="225"/>
      <c r="B3" s="225"/>
      <c r="C3" s="225"/>
      <c r="D3" s="225"/>
      <c r="E3" s="225"/>
      <c r="F3" s="225"/>
      <c r="G3" s="225"/>
    </row>
    <row r="4" spans="1:7" s="88" customFormat="1" ht="12" customHeight="1">
      <c r="A4" s="225"/>
      <c r="B4" s="225"/>
      <c r="C4" s="225"/>
      <c r="D4" s="225"/>
      <c r="E4" s="225"/>
      <c r="F4" s="225"/>
      <c r="G4" s="225"/>
    </row>
    <row r="5" ht="4.5" customHeight="1"/>
    <row r="6" ht="1.5" customHeight="1"/>
    <row r="7" spans="1:7" s="92" customFormat="1" ht="13.5" customHeight="1">
      <c r="A7" s="89" t="s">
        <v>0</v>
      </c>
      <c r="B7" s="26"/>
      <c r="C7" s="219" t="s">
        <v>224</v>
      </c>
      <c r="D7" s="26"/>
      <c r="E7" s="90" t="s">
        <v>225</v>
      </c>
      <c r="F7" s="91"/>
      <c r="G7" s="221" t="s">
        <v>226</v>
      </c>
    </row>
    <row r="8" spans="1:7" s="92" customFormat="1" ht="9.75" customHeight="1">
      <c r="A8" s="93"/>
      <c r="B8" s="28"/>
      <c r="C8" s="220"/>
      <c r="D8" s="28"/>
      <c r="E8" s="28"/>
      <c r="F8" s="94"/>
      <c r="G8" s="222"/>
    </row>
    <row r="9" spans="1:7" ht="9.75" customHeight="1">
      <c r="A9" s="95" t="s">
        <v>227</v>
      </c>
      <c r="B9" s="4"/>
      <c r="C9" s="96">
        <f>+C10+C11+C12</f>
        <v>23682008316</v>
      </c>
      <c r="D9" s="4"/>
      <c r="E9" s="97">
        <f>+E10+E11+E12</f>
        <v>12303082542.82</v>
      </c>
      <c r="F9" s="14"/>
      <c r="G9" s="97">
        <f>+G10+G11+G12</f>
        <v>12302726103.71</v>
      </c>
    </row>
    <row r="10" spans="1:7" ht="9.75" customHeight="1">
      <c r="A10" s="98" t="s">
        <v>228</v>
      </c>
      <c r="B10" s="4"/>
      <c r="C10" s="99">
        <v>10372746623</v>
      </c>
      <c r="D10" s="4"/>
      <c r="E10" s="100">
        <v>5488353031.68</v>
      </c>
      <c r="F10" s="14"/>
      <c r="G10" s="100">
        <v>5487996592.57</v>
      </c>
    </row>
    <row r="11" spans="1:7" ht="9.75" customHeight="1">
      <c r="A11" s="98" t="s">
        <v>229</v>
      </c>
      <c r="B11" s="4"/>
      <c r="C11" s="99">
        <v>13352071764</v>
      </c>
      <c r="D11" s="4"/>
      <c r="E11" s="100">
        <v>6711755806.84</v>
      </c>
      <c r="F11" s="14"/>
      <c r="G11" s="100">
        <v>6711755806.84</v>
      </c>
    </row>
    <row r="12" spans="1:7" ht="9.75" customHeight="1">
      <c r="A12" s="98" t="s">
        <v>230</v>
      </c>
      <c r="B12" s="4"/>
      <c r="C12" s="99">
        <f>+C52</f>
        <v>-42810071</v>
      </c>
      <c r="D12" s="4"/>
      <c r="E12" s="100">
        <f>+E52</f>
        <v>102973704.3</v>
      </c>
      <c r="F12" s="14"/>
      <c r="G12" s="100">
        <f>+G52</f>
        <v>102973704.3</v>
      </c>
    </row>
    <row r="13" spans="1:7" ht="6" customHeight="1">
      <c r="A13" s="3"/>
      <c r="B13" s="4"/>
      <c r="C13" s="14"/>
      <c r="D13" s="4"/>
      <c r="E13" s="4"/>
      <c r="F13" s="14"/>
      <c r="G13" s="4"/>
    </row>
    <row r="14" spans="1:7" ht="9.75" customHeight="1">
      <c r="A14" s="95" t="s">
        <v>231</v>
      </c>
      <c r="B14" s="4"/>
      <c r="C14" s="96">
        <f>+C15+C16</f>
        <v>23682008316</v>
      </c>
      <c r="D14" s="4"/>
      <c r="E14" s="97">
        <f>+E15+E16</f>
        <v>11831573814.42</v>
      </c>
      <c r="F14" s="14"/>
      <c r="G14" s="97">
        <f>+G15+G16</f>
        <v>11671743078.04</v>
      </c>
    </row>
    <row r="15" spans="1:7" ht="9.75" customHeight="1">
      <c r="A15" s="98" t="s">
        <v>232</v>
      </c>
      <c r="B15" s="4"/>
      <c r="C15" s="99">
        <v>10372746623</v>
      </c>
      <c r="D15" s="4"/>
      <c r="E15" s="100">
        <v>5282128257.85</v>
      </c>
      <c r="F15" s="14"/>
      <c r="G15" s="100">
        <v>5122297521.47</v>
      </c>
    </row>
    <row r="16" spans="1:7" ht="9.75" customHeight="1">
      <c r="A16" s="98" t="s">
        <v>233</v>
      </c>
      <c r="B16" s="4"/>
      <c r="C16" s="99">
        <v>13309261693</v>
      </c>
      <c r="D16" s="4"/>
      <c r="E16" s="100">
        <v>6549445556.57</v>
      </c>
      <c r="F16" s="14"/>
      <c r="G16" s="100">
        <v>6549445556.57</v>
      </c>
    </row>
    <row r="17" spans="1:7" ht="6" customHeight="1">
      <c r="A17" s="3"/>
      <c r="B17" s="4"/>
      <c r="C17" s="14"/>
      <c r="D17" s="4"/>
      <c r="E17" s="4"/>
      <c r="F17" s="14"/>
      <c r="G17" s="4"/>
    </row>
    <row r="18" spans="1:7" ht="9.75" customHeight="1">
      <c r="A18" s="95" t="s">
        <v>234</v>
      </c>
      <c r="B18" s="4"/>
      <c r="C18" s="226"/>
      <c r="D18" s="227"/>
      <c r="E18" s="97">
        <f>+E19+E21</f>
        <v>407925649.09000003</v>
      </c>
      <c r="F18" s="14"/>
      <c r="G18" s="97">
        <f>+G19+G21</f>
        <v>395254929.41999996</v>
      </c>
    </row>
    <row r="19" spans="1:7" ht="12.75" customHeight="1" hidden="1">
      <c r="A19" s="101"/>
      <c r="B19" s="4"/>
      <c r="C19" s="102"/>
      <c r="D19" s="4"/>
      <c r="E19" s="218">
        <v>276782038.12</v>
      </c>
      <c r="F19" s="14"/>
      <c r="G19" s="218">
        <v>264111318.45</v>
      </c>
    </row>
    <row r="20" spans="1:7" ht="9.75" customHeight="1">
      <c r="A20" s="98" t="s">
        <v>235</v>
      </c>
      <c r="B20" s="4"/>
      <c r="C20" s="103"/>
      <c r="D20" s="104"/>
      <c r="E20" s="218"/>
      <c r="F20" s="14"/>
      <c r="G20" s="218"/>
    </row>
    <row r="21" spans="1:7" ht="12.75" customHeight="1" hidden="1">
      <c r="A21" s="98"/>
      <c r="B21" s="4"/>
      <c r="C21" s="102">
        <v>0</v>
      </c>
      <c r="D21" s="4"/>
      <c r="E21" s="218">
        <v>131143610.97</v>
      </c>
      <c r="F21" s="14"/>
      <c r="G21" s="218">
        <v>131143610.97</v>
      </c>
    </row>
    <row r="22" spans="1:7" ht="9.75" customHeight="1">
      <c r="A22" s="98" t="s">
        <v>236</v>
      </c>
      <c r="B22" s="4"/>
      <c r="C22" s="103"/>
      <c r="D22" s="104"/>
      <c r="E22" s="218"/>
      <c r="F22" s="14"/>
      <c r="G22" s="218"/>
    </row>
    <row r="23" spans="1:7" ht="6" customHeight="1">
      <c r="A23" s="3"/>
      <c r="B23" s="4"/>
      <c r="C23" s="14"/>
      <c r="D23" s="4"/>
      <c r="E23" s="4"/>
      <c r="F23" s="14"/>
      <c r="G23" s="4"/>
    </row>
    <row r="24" spans="1:7" ht="9.75" customHeight="1">
      <c r="A24" s="95" t="s">
        <v>237</v>
      </c>
      <c r="B24" s="4"/>
      <c r="C24" s="96">
        <f>+C9-C14</f>
        <v>0</v>
      </c>
      <c r="D24" s="4"/>
      <c r="E24" s="97">
        <f>+E9-E14+E18</f>
        <v>879434377.4899997</v>
      </c>
      <c r="F24" s="14">
        <f>+F9-F14+F18</f>
        <v>0</v>
      </c>
      <c r="G24" s="97">
        <f>+G9-G14+G18</f>
        <v>1026237955.0899981</v>
      </c>
    </row>
    <row r="25" spans="1:7" ht="6" customHeight="1">
      <c r="A25" s="3"/>
      <c r="B25" s="4"/>
      <c r="C25" s="14"/>
      <c r="D25" s="4"/>
      <c r="E25" s="97"/>
      <c r="F25" s="14"/>
      <c r="G25" s="97"/>
    </row>
    <row r="26" spans="1:7" ht="9.75" customHeight="1">
      <c r="A26" s="95" t="s">
        <v>238</v>
      </c>
      <c r="B26" s="4"/>
      <c r="C26" s="96">
        <f>+C24-C12</f>
        <v>42810071</v>
      </c>
      <c r="D26" s="4"/>
      <c r="E26" s="97">
        <f>+E24-E12</f>
        <v>776460673.1899997</v>
      </c>
      <c r="F26" s="14">
        <f>+F24-F12</f>
        <v>0</v>
      </c>
      <c r="G26" s="97">
        <f>+G24-G12</f>
        <v>923264250.7899982</v>
      </c>
    </row>
    <row r="27" spans="1:7" ht="6" customHeight="1">
      <c r="A27" s="3"/>
      <c r="B27" s="4"/>
      <c r="C27" s="14"/>
      <c r="D27" s="4"/>
      <c r="E27" s="4"/>
      <c r="F27" s="14"/>
      <c r="G27" s="4"/>
    </row>
    <row r="28" spans="1:7" ht="9.75" customHeight="1">
      <c r="A28" s="95" t="s">
        <v>239</v>
      </c>
      <c r="B28" s="4"/>
      <c r="C28" s="96">
        <f>+C26</f>
        <v>42810071</v>
      </c>
      <c r="D28" s="4"/>
      <c r="E28" s="97">
        <f>+E26-E18</f>
        <v>368535024.09999967</v>
      </c>
      <c r="F28" s="14"/>
      <c r="G28" s="97">
        <f>+G26-G18</f>
        <v>528009321.3699982</v>
      </c>
    </row>
    <row r="29" spans="1:7" ht="6" customHeight="1">
      <c r="A29" s="1"/>
      <c r="B29" s="5"/>
      <c r="C29" s="2"/>
      <c r="D29" s="5"/>
      <c r="E29" s="5"/>
      <c r="F29" s="2"/>
      <c r="G29" s="5"/>
    </row>
    <row r="30" ht="6.75" customHeight="1"/>
    <row r="31" ht="0.75" customHeight="1"/>
    <row r="32" spans="1:7" s="92" customFormat="1" ht="13.5" customHeight="1">
      <c r="A32" s="89" t="s">
        <v>240</v>
      </c>
      <c r="B32" s="91"/>
      <c r="C32" s="223" t="s">
        <v>241</v>
      </c>
      <c r="D32" s="26"/>
      <c r="E32" s="105" t="s">
        <v>225</v>
      </c>
      <c r="F32" s="91"/>
      <c r="G32" s="221" t="s">
        <v>242</v>
      </c>
    </row>
    <row r="33" spans="1:7" s="92" customFormat="1" ht="9.75" customHeight="1">
      <c r="A33" s="93"/>
      <c r="B33" s="94"/>
      <c r="C33" s="224"/>
      <c r="D33" s="28"/>
      <c r="E33" s="106"/>
      <c r="F33" s="94"/>
      <c r="G33" s="222"/>
    </row>
    <row r="34" spans="1:7" ht="9.75" customHeight="1">
      <c r="A34" s="107" t="s">
        <v>243</v>
      </c>
      <c r="B34" s="49"/>
      <c r="C34" s="108">
        <f>+C35+C36</f>
        <v>565137313.4200001</v>
      </c>
      <c r="D34" s="49"/>
      <c r="E34" s="109">
        <f>+E35+E36</f>
        <v>217262778.7</v>
      </c>
      <c r="F34" s="110"/>
      <c r="G34" s="109">
        <f>+G35+G36</f>
        <v>217262778.7</v>
      </c>
    </row>
    <row r="35" spans="1:7" ht="9.75" customHeight="1">
      <c r="A35" s="98" t="s">
        <v>244</v>
      </c>
      <c r="B35" s="4"/>
      <c r="C35" s="99">
        <v>534105548.42</v>
      </c>
      <c r="D35" s="4"/>
      <c r="E35" s="100">
        <v>212308536.19</v>
      </c>
      <c r="F35" s="14"/>
      <c r="G35" s="100">
        <v>212308536.19</v>
      </c>
    </row>
    <row r="36" spans="1:7" ht="9.75" customHeight="1">
      <c r="A36" s="98" t="s">
        <v>245</v>
      </c>
      <c r="B36" s="4"/>
      <c r="C36" s="99">
        <v>31031765</v>
      </c>
      <c r="D36" s="4"/>
      <c r="E36" s="100">
        <v>4954242.51</v>
      </c>
      <c r="F36" s="14"/>
      <c r="G36" s="100">
        <v>4954242.51</v>
      </c>
    </row>
    <row r="37" spans="1:7" ht="6" customHeight="1">
      <c r="A37" s="3"/>
      <c r="B37" s="4"/>
      <c r="C37" s="14"/>
      <c r="D37" s="4"/>
      <c r="E37" s="4"/>
      <c r="F37" s="14"/>
      <c r="G37" s="4"/>
    </row>
    <row r="38" spans="1:7" ht="9.75" customHeight="1">
      <c r="A38" s="95" t="s">
        <v>246</v>
      </c>
      <c r="B38" s="4"/>
      <c r="C38" s="96">
        <f>+C28+C34</f>
        <v>607947384.4200001</v>
      </c>
      <c r="D38" s="4"/>
      <c r="E38" s="97">
        <f>+E28+E34</f>
        <v>585797802.7999997</v>
      </c>
      <c r="F38" s="14"/>
      <c r="G38" s="97">
        <f>+G28+G34</f>
        <v>745272100.0699983</v>
      </c>
    </row>
    <row r="39" spans="1:7" ht="6" customHeight="1">
      <c r="A39" s="1"/>
      <c r="B39" s="5"/>
      <c r="C39" s="2"/>
      <c r="D39" s="5"/>
      <c r="E39" s="5"/>
      <c r="F39" s="2"/>
      <c r="G39" s="5"/>
    </row>
    <row r="40" ht="6.75" customHeight="1"/>
    <row r="41" ht="0.75" customHeight="1"/>
    <row r="42" spans="1:7" s="92" customFormat="1" ht="13.5" customHeight="1">
      <c r="A42" s="89" t="s">
        <v>240</v>
      </c>
      <c r="B42" s="26"/>
      <c r="C42" s="219" t="s">
        <v>247</v>
      </c>
      <c r="D42" s="26"/>
      <c r="E42" s="90" t="s">
        <v>225</v>
      </c>
      <c r="F42" s="91"/>
      <c r="G42" s="221" t="s">
        <v>226</v>
      </c>
    </row>
    <row r="43" spans="1:7" s="92" customFormat="1" ht="9.75" customHeight="1">
      <c r="A43" s="93"/>
      <c r="B43" s="28"/>
      <c r="C43" s="220"/>
      <c r="D43" s="28"/>
      <c r="E43" s="28"/>
      <c r="F43" s="94"/>
      <c r="G43" s="222"/>
    </row>
    <row r="44" spans="1:7" ht="9.75" customHeight="1">
      <c r="A44" s="95" t="s">
        <v>248</v>
      </c>
      <c r="B44" s="4"/>
      <c r="C44" s="96">
        <f>+C45+C46</f>
        <v>0</v>
      </c>
      <c r="D44" s="4"/>
      <c r="E44" s="97">
        <f>+E45+E46</f>
        <v>123841367</v>
      </c>
      <c r="F44" s="14"/>
      <c r="G44" s="97">
        <f>+G45+G46</f>
        <v>123841367</v>
      </c>
    </row>
    <row r="45" spans="1:7" ht="9.75" customHeight="1">
      <c r="A45" s="98" t="s">
        <v>249</v>
      </c>
      <c r="B45" s="4"/>
      <c r="C45" s="99">
        <v>0</v>
      </c>
      <c r="D45" s="4"/>
      <c r="E45" s="100">
        <v>123841367</v>
      </c>
      <c r="F45" s="14"/>
      <c r="G45" s="100">
        <v>123841367</v>
      </c>
    </row>
    <row r="46" spans="1:7" ht="9.75" customHeight="1">
      <c r="A46" s="98" t="s">
        <v>250</v>
      </c>
      <c r="B46" s="4"/>
      <c r="C46" s="99">
        <v>0</v>
      </c>
      <c r="D46" s="4"/>
      <c r="E46" s="100">
        <v>0</v>
      </c>
      <c r="F46" s="14"/>
      <c r="G46" s="100">
        <v>0</v>
      </c>
    </row>
    <row r="47" spans="1:7" ht="6" customHeight="1">
      <c r="A47" s="3"/>
      <c r="B47" s="4"/>
      <c r="C47" s="14"/>
      <c r="D47" s="4"/>
      <c r="E47" s="4"/>
      <c r="F47" s="14"/>
      <c r="G47" s="4"/>
    </row>
    <row r="48" spans="1:7" ht="9.75" customHeight="1">
      <c r="A48" s="95" t="s">
        <v>251</v>
      </c>
      <c r="B48" s="4"/>
      <c r="C48" s="96">
        <f>+C49+C50</f>
        <v>42810071</v>
      </c>
      <c r="D48" s="4"/>
      <c r="E48" s="97">
        <f>+E49+E50</f>
        <v>20867662.700000003</v>
      </c>
      <c r="F48" s="14"/>
      <c r="G48" s="97">
        <f>+G49+G50</f>
        <v>20867662.700000003</v>
      </c>
    </row>
    <row r="49" spans="1:7" ht="9.75" customHeight="1">
      <c r="A49" s="98" t="s">
        <v>252</v>
      </c>
      <c r="B49" s="4"/>
      <c r="C49" s="99">
        <v>0</v>
      </c>
      <c r="D49" s="4"/>
      <c r="E49" s="100">
        <v>0.01</v>
      </c>
      <c r="F49" s="14"/>
      <c r="G49" s="100">
        <v>0.01</v>
      </c>
    </row>
    <row r="50" spans="1:7" ht="9.75" customHeight="1">
      <c r="A50" s="98" t="s">
        <v>253</v>
      </c>
      <c r="B50" s="4"/>
      <c r="C50" s="99">
        <v>42810071</v>
      </c>
      <c r="D50" s="4"/>
      <c r="E50" s="100">
        <v>20867662.69</v>
      </c>
      <c r="F50" s="14"/>
      <c r="G50" s="100">
        <v>20867662.69</v>
      </c>
    </row>
    <row r="51" spans="1:7" ht="6" customHeight="1">
      <c r="A51" s="3"/>
      <c r="B51" s="4"/>
      <c r="C51" s="14"/>
      <c r="D51" s="4"/>
      <c r="E51" s="4"/>
      <c r="F51" s="14"/>
      <c r="G51" s="4"/>
    </row>
    <row r="52" spans="1:7" ht="9.75" customHeight="1">
      <c r="A52" s="95" t="s">
        <v>254</v>
      </c>
      <c r="B52" s="4"/>
      <c r="C52" s="96">
        <f>+C44-C48</f>
        <v>-42810071</v>
      </c>
      <c r="D52" s="4"/>
      <c r="E52" s="97">
        <f>+E44-E48</f>
        <v>102973704.3</v>
      </c>
      <c r="F52" s="14"/>
      <c r="G52" s="97">
        <f>+G44-G48</f>
        <v>102973704.3</v>
      </c>
    </row>
    <row r="53" spans="1:7" ht="6" customHeight="1">
      <c r="A53" s="1"/>
      <c r="B53" s="5"/>
      <c r="C53" s="2"/>
      <c r="D53" s="5"/>
      <c r="E53" s="5"/>
      <c r="F53" s="2"/>
      <c r="G53" s="5"/>
    </row>
    <row r="54" ht="6.75" customHeight="1"/>
    <row r="55" ht="0.75" customHeight="1"/>
    <row r="56" spans="1:7" s="92" customFormat="1" ht="13.5" customHeight="1">
      <c r="A56" s="89" t="s">
        <v>240</v>
      </c>
      <c r="B56" s="26"/>
      <c r="C56" s="219" t="s">
        <v>247</v>
      </c>
      <c r="D56" s="26"/>
      <c r="E56" s="90" t="s">
        <v>225</v>
      </c>
      <c r="F56" s="91"/>
      <c r="G56" s="221" t="s">
        <v>226</v>
      </c>
    </row>
    <row r="57" spans="1:7" s="92" customFormat="1" ht="9.75" customHeight="1">
      <c r="A57" s="93"/>
      <c r="B57" s="28"/>
      <c r="C57" s="220"/>
      <c r="D57" s="28"/>
      <c r="E57" s="28"/>
      <c r="F57" s="94"/>
      <c r="G57" s="222"/>
    </row>
    <row r="58" spans="1:7" ht="9.75" customHeight="1">
      <c r="A58" s="111" t="s">
        <v>228</v>
      </c>
      <c r="B58" s="4"/>
      <c r="C58" s="99">
        <f>+C10</f>
        <v>10372746623</v>
      </c>
      <c r="D58" s="4"/>
      <c r="E58" s="100">
        <f>+E10</f>
        <v>5488353031.68</v>
      </c>
      <c r="F58" s="14"/>
      <c r="G58" s="100">
        <f>+G10</f>
        <v>5487996592.57</v>
      </c>
    </row>
    <row r="59" spans="1:7" ht="6" customHeight="1">
      <c r="A59" s="3"/>
      <c r="B59" s="4"/>
      <c r="C59" s="14"/>
      <c r="D59" s="4"/>
      <c r="E59" s="4"/>
      <c r="F59" s="14"/>
      <c r="G59" s="4"/>
    </row>
    <row r="60" spans="1:7" ht="9.75" customHeight="1">
      <c r="A60" s="111" t="s">
        <v>255</v>
      </c>
      <c r="B60" s="112"/>
      <c r="C60" s="99">
        <f>+C61-C62</f>
        <v>0</v>
      </c>
      <c r="D60" s="112"/>
      <c r="E60" s="100">
        <f>+E61-E62</f>
        <v>123841366.99</v>
      </c>
      <c r="F60" s="113"/>
      <c r="G60" s="100">
        <f>+G61-G62</f>
        <v>123841366.99</v>
      </c>
    </row>
    <row r="61" spans="1:7" ht="9.75" customHeight="1">
      <c r="A61" s="98" t="s">
        <v>249</v>
      </c>
      <c r="B61" s="4"/>
      <c r="C61" s="99">
        <f>+C45</f>
        <v>0</v>
      </c>
      <c r="D61" s="4"/>
      <c r="E61" s="100">
        <f>+E45</f>
        <v>123841367</v>
      </c>
      <c r="F61" s="14"/>
      <c r="G61" s="100">
        <f>+G45</f>
        <v>123841367</v>
      </c>
    </row>
    <row r="62" spans="1:7" ht="9.75" customHeight="1">
      <c r="A62" s="98" t="s">
        <v>252</v>
      </c>
      <c r="B62" s="4"/>
      <c r="C62" s="99">
        <f>+C49</f>
        <v>0</v>
      </c>
      <c r="D62" s="4"/>
      <c r="E62" s="100">
        <f>+E49</f>
        <v>0.01</v>
      </c>
      <c r="F62" s="14"/>
      <c r="G62" s="100">
        <f>+G49</f>
        <v>0.01</v>
      </c>
    </row>
    <row r="63" spans="1:7" ht="6" customHeight="1">
      <c r="A63" s="3"/>
      <c r="B63" s="4"/>
      <c r="C63" s="14"/>
      <c r="D63" s="4"/>
      <c r="E63" s="4"/>
      <c r="F63" s="14"/>
      <c r="G63" s="4"/>
    </row>
    <row r="64" spans="1:7" ht="9.75" customHeight="1">
      <c r="A64" s="111" t="s">
        <v>232</v>
      </c>
      <c r="B64" s="4"/>
      <c r="C64" s="99">
        <f>+C15</f>
        <v>10372746623</v>
      </c>
      <c r="D64" s="4"/>
      <c r="E64" s="100">
        <f>+E15</f>
        <v>5282128257.85</v>
      </c>
      <c r="F64" s="14"/>
      <c r="G64" s="100">
        <f>+G15</f>
        <v>5122297521.47</v>
      </c>
    </row>
    <row r="65" spans="1:7" ht="6" customHeight="1">
      <c r="A65" s="3"/>
      <c r="B65" s="4"/>
      <c r="C65" s="14"/>
      <c r="D65" s="4"/>
      <c r="E65" s="4"/>
      <c r="F65" s="14"/>
      <c r="G65" s="4"/>
    </row>
    <row r="66" spans="1:7" ht="12.75" customHeight="1" hidden="1">
      <c r="A66" s="101"/>
      <c r="B66" s="4"/>
      <c r="C66" s="102"/>
      <c r="D66" s="4"/>
      <c r="E66" s="218">
        <f>+E19</f>
        <v>276782038.12</v>
      </c>
      <c r="F66" s="14"/>
      <c r="G66" s="218">
        <f>+G19</f>
        <v>264111318.45</v>
      </c>
    </row>
    <row r="67" spans="1:7" ht="9.75" customHeight="1">
      <c r="A67" s="101" t="s">
        <v>235</v>
      </c>
      <c r="B67" s="4"/>
      <c r="C67" s="103"/>
      <c r="D67" s="104"/>
      <c r="E67" s="218"/>
      <c r="F67" s="14"/>
      <c r="G67" s="218"/>
    </row>
    <row r="68" spans="1:7" ht="6" customHeight="1">
      <c r="A68" s="3"/>
      <c r="B68" s="4"/>
      <c r="C68" s="14"/>
      <c r="D68" s="4"/>
      <c r="E68" s="4"/>
      <c r="F68" s="14"/>
      <c r="G68" s="4"/>
    </row>
    <row r="69" spans="1:7" ht="9.75" customHeight="1">
      <c r="A69" s="95" t="s">
        <v>256</v>
      </c>
      <c r="B69" s="4"/>
      <c r="C69" s="96">
        <f>+C58+C60-C64</f>
        <v>0</v>
      </c>
      <c r="D69" s="4"/>
      <c r="E69" s="97">
        <f>+E58+E60-E64+E66</f>
        <v>606848178.9399997</v>
      </c>
      <c r="F69" s="14"/>
      <c r="G69" s="97">
        <f>+G58+G60-G64+G66</f>
        <v>753651756.5399992</v>
      </c>
    </row>
    <row r="70" spans="1:7" ht="6" customHeight="1">
      <c r="A70" s="3"/>
      <c r="B70" s="4"/>
      <c r="C70" s="14"/>
      <c r="D70" s="4"/>
      <c r="E70" s="4"/>
      <c r="F70" s="14"/>
      <c r="G70" s="4"/>
    </row>
    <row r="71" spans="1:7" ht="9.75" customHeight="1">
      <c r="A71" s="95" t="s">
        <v>257</v>
      </c>
      <c r="B71" s="4"/>
      <c r="C71" s="96">
        <f>+C69-C60</f>
        <v>0</v>
      </c>
      <c r="D71" s="4"/>
      <c r="E71" s="97">
        <f>+E69-E60</f>
        <v>483006811.9499997</v>
      </c>
      <c r="F71" s="14"/>
      <c r="G71" s="97">
        <f>+G69-G60</f>
        <v>629810389.5499992</v>
      </c>
    </row>
    <row r="72" spans="1:7" ht="6" customHeight="1">
      <c r="A72" s="1"/>
      <c r="B72" s="5"/>
      <c r="C72" s="2"/>
      <c r="D72" s="5"/>
      <c r="E72" s="5"/>
      <c r="F72" s="2"/>
      <c r="G72" s="5"/>
    </row>
    <row r="73" ht="6.75" customHeight="1"/>
    <row r="74" ht="0.75" customHeight="1"/>
    <row r="75" spans="1:7" s="92" customFormat="1" ht="13.5" customHeight="1">
      <c r="A75" s="89" t="s">
        <v>240</v>
      </c>
      <c r="B75" s="26"/>
      <c r="C75" s="219" t="s">
        <v>247</v>
      </c>
      <c r="D75" s="26"/>
      <c r="E75" s="90" t="s">
        <v>225</v>
      </c>
      <c r="F75" s="91"/>
      <c r="G75" s="221" t="s">
        <v>226</v>
      </c>
    </row>
    <row r="76" spans="1:7" s="92" customFormat="1" ht="9.75" customHeight="1">
      <c r="A76" s="93"/>
      <c r="B76" s="28"/>
      <c r="C76" s="220"/>
      <c r="D76" s="28"/>
      <c r="E76" s="28"/>
      <c r="F76" s="94"/>
      <c r="G76" s="222"/>
    </row>
    <row r="77" spans="1:7" ht="9.75" customHeight="1">
      <c r="A77" s="111" t="s">
        <v>229</v>
      </c>
      <c r="B77" s="4"/>
      <c r="C77" s="99">
        <f>+C11</f>
        <v>13352071764</v>
      </c>
      <c r="D77" s="4"/>
      <c r="E77" s="100">
        <f>+E11</f>
        <v>6711755806.84</v>
      </c>
      <c r="F77" s="14"/>
      <c r="G77" s="100">
        <f>+G11</f>
        <v>6711755806.84</v>
      </c>
    </row>
    <row r="78" spans="1:7" ht="6" customHeight="1">
      <c r="A78" s="114"/>
      <c r="B78" s="112"/>
      <c r="C78" s="113"/>
      <c r="D78" s="112"/>
      <c r="E78" s="112"/>
      <c r="F78" s="113"/>
      <c r="G78" s="112"/>
    </row>
    <row r="79" spans="1:7" ht="9.75" customHeight="1">
      <c r="A79" s="111" t="s">
        <v>258</v>
      </c>
      <c r="B79" s="112"/>
      <c r="C79" s="99">
        <f>+C80-C81</f>
        <v>-42810071</v>
      </c>
      <c r="D79" s="112"/>
      <c r="E79" s="100">
        <f>+E80-E81</f>
        <v>-20867662.69</v>
      </c>
      <c r="F79" s="113"/>
      <c r="G79" s="100">
        <f>+G80-G81</f>
        <v>-20867662.69</v>
      </c>
    </row>
    <row r="80" spans="1:7" ht="9.75" customHeight="1">
      <c r="A80" s="98" t="s">
        <v>250</v>
      </c>
      <c r="B80" s="4"/>
      <c r="C80" s="99">
        <f>+C46</f>
        <v>0</v>
      </c>
      <c r="D80" s="4"/>
      <c r="E80" s="100">
        <f>+E46</f>
        <v>0</v>
      </c>
      <c r="F80" s="14"/>
      <c r="G80" s="100">
        <f>+G46</f>
        <v>0</v>
      </c>
    </row>
    <row r="81" spans="1:7" ht="9.75" customHeight="1">
      <c r="A81" s="98" t="s">
        <v>253</v>
      </c>
      <c r="B81" s="4"/>
      <c r="C81" s="99">
        <f>+C50</f>
        <v>42810071</v>
      </c>
      <c r="D81" s="4"/>
      <c r="E81" s="100">
        <f>+E50</f>
        <v>20867662.69</v>
      </c>
      <c r="F81" s="14"/>
      <c r="G81" s="100">
        <f>+G50</f>
        <v>20867662.69</v>
      </c>
    </row>
    <row r="82" spans="1:7" ht="6" customHeight="1">
      <c r="A82" s="3"/>
      <c r="B82" s="4"/>
      <c r="C82" s="14"/>
      <c r="D82" s="4"/>
      <c r="E82" s="4"/>
      <c r="F82" s="14"/>
      <c r="G82" s="4"/>
    </row>
    <row r="83" spans="1:7" ht="9.75" customHeight="1">
      <c r="A83" s="111" t="s">
        <v>233</v>
      </c>
      <c r="B83" s="4"/>
      <c r="C83" s="99">
        <f>+C16</f>
        <v>13309261693</v>
      </c>
      <c r="D83" s="4"/>
      <c r="E83" s="100">
        <f>+E16</f>
        <v>6549445556.57</v>
      </c>
      <c r="F83" s="14"/>
      <c r="G83" s="100">
        <f>+G16</f>
        <v>6549445556.57</v>
      </c>
    </row>
    <row r="84" spans="1:7" ht="6" customHeight="1">
      <c r="A84" s="3"/>
      <c r="B84" s="4"/>
      <c r="C84" s="14"/>
      <c r="D84" s="4"/>
      <c r="E84" s="4"/>
      <c r="F84" s="14"/>
      <c r="G84" s="4"/>
    </row>
    <row r="85" spans="1:7" ht="12.75" customHeight="1" hidden="1">
      <c r="A85" s="101"/>
      <c r="B85" s="4"/>
      <c r="C85" s="102">
        <v>0</v>
      </c>
      <c r="D85" s="4"/>
      <c r="E85" s="218">
        <f>+E21</f>
        <v>131143610.97</v>
      </c>
      <c r="F85" s="14"/>
      <c r="G85" s="218">
        <f>+G21</f>
        <v>131143610.97</v>
      </c>
    </row>
    <row r="86" spans="1:7" ht="9.75" customHeight="1">
      <c r="A86" s="101" t="s">
        <v>236</v>
      </c>
      <c r="B86" s="4"/>
      <c r="C86" s="103"/>
      <c r="D86" s="104"/>
      <c r="E86" s="218"/>
      <c r="F86" s="14"/>
      <c r="G86" s="218"/>
    </row>
    <row r="87" spans="1:7" ht="6" customHeight="1">
      <c r="A87" s="3"/>
      <c r="B87" s="4"/>
      <c r="C87" s="14"/>
      <c r="D87" s="4"/>
      <c r="E87" s="4"/>
      <c r="F87" s="14"/>
      <c r="G87" s="4"/>
    </row>
    <row r="88" spans="1:7" ht="9.75" customHeight="1">
      <c r="A88" s="95" t="s">
        <v>259</v>
      </c>
      <c r="B88" s="4"/>
      <c r="C88" s="96">
        <f>+C77+C79-C83+C85</f>
        <v>0</v>
      </c>
      <c r="D88" s="4">
        <f>+D77+D79-D83+D85</f>
        <v>0</v>
      </c>
      <c r="E88" s="97">
        <f>+E77+E79-E83+E85</f>
        <v>272586198.5500009</v>
      </c>
      <c r="F88" s="14">
        <f>+F77+F79-F83+F85</f>
        <v>0</v>
      </c>
      <c r="G88" s="97">
        <f>+G77+G79-G83+G85</f>
        <v>272586198.5500009</v>
      </c>
    </row>
    <row r="89" spans="1:7" ht="6" customHeight="1">
      <c r="A89" s="3"/>
      <c r="B89" s="4"/>
      <c r="C89" s="14"/>
      <c r="D89" s="4"/>
      <c r="E89" s="4"/>
      <c r="F89" s="14"/>
      <c r="G89" s="4"/>
    </row>
    <row r="90" spans="1:7" ht="9.75" customHeight="1">
      <c r="A90" s="95" t="s">
        <v>260</v>
      </c>
      <c r="B90" s="4"/>
      <c r="C90" s="96">
        <f>+C88-C79</f>
        <v>42810071</v>
      </c>
      <c r="D90" s="4">
        <f>+D88-D79</f>
        <v>0</v>
      </c>
      <c r="E90" s="97">
        <f>+E88-E79</f>
        <v>293453861.2400009</v>
      </c>
      <c r="F90" s="14">
        <f>+F88-F79</f>
        <v>0</v>
      </c>
      <c r="G90" s="97">
        <f>+G88-G79</f>
        <v>293453861.2400009</v>
      </c>
    </row>
    <row r="91" spans="1:7" ht="6" customHeight="1">
      <c r="A91" s="1"/>
      <c r="B91" s="5"/>
      <c r="C91" s="2"/>
      <c r="D91" s="5"/>
      <c r="E91" s="5"/>
      <c r="F91" s="2"/>
      <c r="G91" s="5"/>
    </row>
    <row r="93" spans="5:7" ht="12.75" customHeight="1">
      <c r="E93" s="37"/>
      <c r="F93" s="37"/>
      <c r="G93" s="37"/>
    </row>
  </sheetData>
  <sheetProtection/>
  <mergeCells count="20">
    <mergeCell ref="A1:G4"/>
    <mergeCell ref="C7:C8"/>
    <mergeCell ref="G7:G8"/>
    <mergeCell ref="C18:D18"/>
    <mergeCell ref="E19:E20"/>
    <mergeCell ref="G19:G20"/>
    <mergeCell ref="E21:E22"/>
    <mergeCell ref="G21:G22"/>
    <mergeCell ref="C32:C33"/>
    <mergeCell ref="G32:G33"/>
    <mergeCell ref="C42:C43"/>
    <mergeCell ref="G42:G43"/>
    <mergeCell ref="E85:E86"/>
    <mergeCell ref="G85:G86"/>
    <mergeCell ref="C56:C57"/>
    <mergeCell ref="G56:G57"/>
    <mergeCell ref="E66:E67"/>
    <mergeCell ref="G66:G67"/>
    <mergeCell ref="C75:C76"/>
    <mergeCell ref="G75:G76"/>
  </mergeCells>
  <printOptions horizontalCentered="1"/>
  <pageMargins left="0.15748031496062992" right="0.11811023622047245" top="0.5118110236220472" bottom="0.4330708661417323" header="0" footer="0"/>
  <pageSetup fitToHeight="0" fitToWidth="0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5"/>
  <sheetViews>
    <sheetView showGridLines="0" view="pageBreakPreview" zoomScaleNormal="130" zoomScaleSheetLayoutView="100" zoomScalePageLayoutView="0" workbookViewId="0" topLeftCell="A1">
      <selection activeCell="A1" sqref="A1:H4"/>
    </sheetView>
  </sheetViews>
  <sheetFormatPr defaultColWidth="6.8515625" defaultRowHeight="12.75" customHeight="1"/>
  <cols>
    <col min="1" max="1" width="39.57421875" style="0" customWidth="1"/>
    <col min="2" max="2" width="1.28515625" style="0" customWidth="1"/>
    <col min="3" max="3" width="14.140625" style="0" customWidth="1"/>
    <col min="4" max="4" width="11.28125" style="0" customWidth="1"/>
    <col min="5" max="5" width="14.00390625" style="0" customWidth="1"/>
    <col min="6" max="6" width="12.7109375" style="0" customWidth="1"/>
    <col min="7" max="7" width="12.8515625" style="0" customWidth="1"/>
    <col min="8" max="8" width="14.140625" style="0" customWidth="1"/>
    <col min="9" max="9" width="14.8515625" style="0" bestFit="1" customWidth="1"/>
    <col min="10" max="10" width="15.8515625" style="0" bestFit="1" customWidth="1"/>
  </cols>
  <sheetData>
    <row r="1" spans="1:8" ht="12" customHeight="1">
      <c r="A1" s="232" t="s">
        <v>261</v>
      </c>
      <c r="B1" s="233"/>
      <c r="C1" s="233"/>
      <c r="D1" s="233"/>
      <c r="E1" s="233"/>
      <c r="F1" s="233"/>
      <c r="G1" s="233"/>
      <c r="H1" s="234"/>
    </row>
    <row r="2" spans="1:8" ht="12" customHeight="1">
      <c r="A2" s="235"/>
      <c r="B2" s="236"/>
      <c r="C2" s="236"/>
      <c r="D2" s="236"/>
      <c r="E2" s="236"/>
      <c r="F2" s="236"/>
      <c r="G2" s="236"/>
      <c r="H2" s="237"/>
    </row>
    <row r="3" spans="1:8" ht="10.5" customHeight="1">
      <c r="A3" s="235"/>
      <c r="B3" s="236"/>
      <c r="C3" s="236"/>
      <c r="D3" s="236"/>
      <c r="E3" s="236"/>
      <c r="F3" s="236"/>
      <c r="G3" s="236"/>
      <c r="H3" s="237"/>
    </row>
    <row r="4" spans="1:8" ht="14.25" customHeight="1">
      <c r="A4" s="238"/>
      <c r="B4" s="239"/>
      <c r="C4" s="239"/>
      <c r="D4" s="239"/>
      <c r="E4" s="239"/>
      <c r="F4" s="239"/>
      <c r="G4" s="239"/>
      <c r="H4" s="240"/>
    </row>
    <row r="5" spans="1:8" ht="6.75" customHeight="1">
      <c r="A5" s="241" t="s">
        <v>262</v>
      </c>
      <c r="B5" s="91"/>
      <c r="C5" s="223" t="s">
        <v>263</v>
      </c>
      <c r="D5" s="219"/>
      <c r="E5" s="219"/>
      <c r="F5" s="219"/>
      <c r="G5" s="219"/>
      <c r="H5" s="244" t="s">
        <v>264</v>
      </c>
    </row>
    <row r="6" spans="1:8" ht="4.5" customHeight="1">
      <c r="A6" s="242"/>
      <c r="B6" s="115"/>
      <c r="C6" s="224"/>
      <c r="D6" s="220"/>
      <c r="E6" s="220"/>
      <c r="F6" s="220"/>
      <c r="G6" s="220"/>
      <c r="H6" s="245"/>
    </row>
    <row r="7" spans="1:8" ht="5.25" customHeight="1">
      <c r="A7" s="242"/>
      <c r="B7" s="115"/>
      <c r="C7" s="244" t="s">
        <v>265</v>
      </c>
      <c r="D7" s="244" t="s">
        <v>266</v>
      </c>
      <c r="E7" s="244" t="s">
        <v>267</v>
      </c>
      <c r="F7" s="244" t="s">
        <v>225</v>
      </c>
      <c r="G7" s="241" t="s">
        <v>268</v>
      </c>
      <c r="H7" s="245"/>
    </row>
    <row r="8" spans="1:8" ht="4.5" customHeight="1">
      <c r="A8" s="242"/>
      <c r="B8" s="115"/>
      <c r="C8" s="245"/>
      <c r="D8" s="245"/>
      <c r="E8" s="245"/>
      <c r="F8" s="245"/>
      <c r="G8" s="242"/>
      <c r="H8" s="245"/>
    </row>
    <row r="9" spans="1:8" ht="7.5" customHeight="1">
      <c r="A9" s="242"/>
      <c r="B9" s="115"/>
      <c r="C9" s="245"/>
      <c r="D9" s="245"/>
      <c r="E9" s="245"/>
      <c r="F9" s="245"/>
      <c r="G9" s="242"/>
      <c r="H9" s="245"/>
    </row>
    <row r="10" spans="1:8" ht="2.25" customHeight="1">
      <c r="A10" s="243"/>
      <c r="B10" s="94"/>
      <c r="C10" s="246"/>
      <c r="D10" s="246"/>
      <c r="E10" s="28"/>
      <c r="F10" s="246"/>
      <c r="G10" s="243"/>
      <c r="H10" s="246"/>
    </row>
    <row r="11" spans="1:8" ht="11.25" customHeight="1">
      <c r="A11" s="116" t="s">
        <v>269</v>
      </c>
      <c r="B11" s="49"/>
      <c r="C11" s="49"/>
      <c r="D11" s="49"/>
      <c r="E11" s="49"/>
      <c r="F11" s="49"/>
      <c r="G11" s="49"/>
      <c r="H11" s="49"/>
    </row>
    <row r="12" spans="1:8" ht="0.75" customHeight="1">
      <c r="A12" s="3"/>
      <c r="B12" s="4"/>
      <c r="C12" s="4"/>
      <c r="D12" s="4"/>
      <c r="E12" s="4"/>
      <c r="F12" s="4"/>
      <c r="G12" s="4"/>
      <c r="H12" s="4"/>
    </row>
    <row r="13" spans="1:8" ht="9.75" customHeight="1">
      <c r="A13" s="98" t="s">
        <v>270</v>
      </c>
      <c r="B13" s="4"/>
      <c r="C13" s="100">
        <v>787825039</v>
      </c>
      <c r="D13" s="100">
        <v>0</v>
      </c>
      <c r="E13" s="100">
        <f>+C13+D13</f>
        <v>787825039</v>
      </c>
      <c r="F13" s="100">
        <v>363082750.5</v>
      </c>
      <c r="G13" s="100">
        <v>363082750.5</v>
      </c>
      <c r="H13" s="117">
        <f>+G13-C13</f>
        <v>-424742288.5</v>
      </c>
    </row>
    <row r="14" spans="1:8" ht="9.75" customHeight="1">
      <c r="A14" s="98" t="s">
        <v>271</v>
      </c>
      <c r="B14" s="4"/>
      <c r="C14" s="100">
        <v>0</v>
      </c>
      <c r="D14" s="100">
        <v>0</v>
      </c>
      <c r="E14" s="100">
        <f aca="true" t="shared" si="0" ref="E14:E19">+C14+D14</f>
        <v>0</v>
      </c>
      <c r="F14" s="100">
        <v>0</v>
      </c>
      <c r="G14" s="100">
        <v>0</v>
      </c>
      <c r="H14" s="117">
        <f aca="true" t="shared" si="1" ref="H14:H45">+G14-C14</f>
        <v>0</v>
      </c>
    </row>
    <row r="15" spans="1:8" ht="9.75" customHeight="1">
      <c r="A15" s="98" t="s">
        <v>272</v>
      </c>
      <c r="B15" s="4"/>
      <c r="C15" s="100">
        <v>0</v>
      </c>
      <c r="D15" s="100">
        <v>0</v>
      </c>
      <c r="E15" s="100">
        <f t="shared" si="0"/>
        <v>0</v>
      </c>
      <c r="F15" s="100">
        <v>0</v>
      </c>
      <c r="G15" s="100">
        <v>0</v>
      </c>
      <c r="H15" s="117">
        <f t="shared" si="1"/>
        <v>0</v>
      </c>
    </row>
    <row r="16" spans="1:8" ht="9.75" customHeight="1">
      <c r="A16" s="98" t="s">
        <v>273</v>
      </c>
      <c r="B16" s="4"/>
      <c r="C16" s="100">
        <v>319034689</v>
      </c>
      <c r="D16" s="100">
        <v>0</v>
      </c>
      <c r="E16" s="100">
        <f t="shared" si="0"/>
        <v>319034689</v>
      </c>
      <c r="F16" s="100">
        <v>148062049.72</v>
      </c>
      <c r="G16" s="100">
        <v>148062049.72</v>
      </c>
      <c r="H16" s="117">
        <f t="shared" si="1"/>
        <v>-170972639.28</v>
      </c>
    </row>
    <row r="17" spans="1:8" ht="9.75" customHeight="1">
      <c r="A17" s="98" t="s">
        <v>274</v>
      </c>
      <c r="B17" s="4"/>
      <c r="C17" s="100">
        <v>25912767</v>
      </c>
      <c r="D17" s="100">
        <v>0</v>
      </c>
      <c r="E17" s="100">
        <f t="shared" si="0"/>
        <v>25912767</v>
      </c>
      <c r="F17" s="100">
        <v>9983702.1</v>
      </c>
      <c r="G17" s="100">
        <v>9983702.1</v>
      </c>
      <c r="H17" s="117">
        <f t="shared" si="1"/>
        <v>-15929064.9</v>
      </c>
    </row>
    <row r="18" spans="1:8" ht="9.75" customHeight="1">
      <c r="A18" s="98" t="s">
        <v>275</v>
      </c>
      <c r="B18" s="4"/>
      <c r="C18" s="100">
        <v>166590852</v>
      </c>
      <c r="D18" s="100">
        <v>0</v>
      </c>
      <c r="E18" s="100">
        <f t="shared" si="0"/>
        <v>166590852</v>
      </c>
      <c r="F18" s="100">
        <v>192549668.39</v>
      </c>
      <c r="G18" s="100">
        <v>192549668.39</v>
      </c>
      <c r="H18" s="117">
        <f t="shared" si="1"/>
        <v>25958816.389999986</v>
      </c>
    </row>
    <row r="19" spans="1:8" ht="9.75" customHeight="1">
      <c r="A19" s="98" t="s">
        <v>276</v>
      </c>
      <c r="B19" s="4"/>
      <c r="C19" s="100">
        <v>200839529</v>
      </c>
      <c r="D19" s="100">
        <v>0</v>
      </c>
      <c r="E19" s="100">
        <f t="shared" si="0"/>
        <v>200839529</v>
      </c>
      <c r="F19" s="100">
        <v>89303833.71</v>
      </c>
      <c r="G19" s="100">
        <v>89303833.71</v>
      </c>
      <c r="H19" s="117">
        <f t="shared" si="1"/>
        <v>-111535695.29</v>
      </c>
    </row>
    <row r="20" spans="1:8" s="118" customFormat="1" ht="9.75" customHeight="1">
      <c r="A20" s="98" t="s">
        <v>277</v>
      </c>
      <c r="B20" s="112"/>
      <c r="C20" s="100">
        <f>SUM(C21:C31)</f>
        <v>8400887353</v>
      </c>
      <c r="D20" s="100">
        <f>SUM(D21:D31)</f>
        <v>0</v>
      </c>
      <c r="E20" s="100">
        <f>SUM(E21:E31)</f>
        <v>8400887353</v>
      </c>
      <c r="F20" s="100">
        <f>SUM(F21:F31)</f>
        <v>4588463619</v>
      </c>
      <c r="G20" s="100">
        <f>SUM(G21:G31)</f>
        <v>4588463619</v>
      </c>
      <c r="H20" s="117">
        <f t="shared" si="1"/>
        <v>-3812423734</v>
      </c>
    </row>
    <row r="21" spans="1:8" ht="9.75" customHeight="1">
      <c r="A21" s="119" t="s">
        <v>278</v>
      </c>
      <c r="B21" s="4"/>
      <c r="C21" s="100">
        <v>6537592595</v>
      </c>
      <c r="D21" s="100">
        <v>0</v>
      </c>
      <c r="E21" s="100">
        <f>+C21+D21</f>
        <v>6537592595</v>
      </c>
      <c r="F21" s="100">
        <v>3571695655</v>
      </c>
      <c r="G21" s="100">
        <v>3571695655</v>
      </c>
      <c r="H21" s="117">
        <f t="shared" si="1"/>
        <v>-2965896940</v>
      </c>
    </row>
    <row r="22" spans="1:8" ht="9.75" customHeight="1">
      <c r="A22" s="119" t="s">
        <v>279</v>
      </c>
      <c r="B22" s="4"/>
      <c r="C22" s="100">
        <v>519797497</v>
      </c>
      <c r="D22" s="100">
        <v>0</v>
      </c>
      <c r="E22" s="100">
        <f aca="true" t="shared" si="2" ref="E22:E30">+C22+D22</f>
        <v>519797497</v>
      </c>
      <c r="F22" s="100">
        <v>258935083</v>
      </c>
      <c r="G22" s="100">
        <v>258935083</v>
      </c>
      <c r="H22" s="117">
        <f t="shared" si="1"/>
        <v>-260862414</v>
      </c>
    </row>
    <row r="23" spans="1:8" ht="9.75" customHeight="1">
      <c r="A23" s="119" t="s">
        <v>280</v>
      </c>
      <c r="B23" s="4"/>
      <c r="C23" s="100">
        <v>311081983</v>
      </c>
      <c r="D23" s="100">
        <v>0</v>
      </c>
      <c r="E23" s="100">
        <f t="shared" si="2"/>
        <v>311081983</v>
      </c>
      <c r="F23" s="100">
        <v>155173800</v>
      </c>
      <c r="G23" s="100">
        <v>155173800</v>
      </c>
      <c r="H23" s="117">
        <f t="shared" si="1"/>
        <v>-155908183</v>
      </c>
    </row>
    <row r="24" spans="1:8" ht="9.75" customHeight="1">
      <c r="A24" s="119" t="s">
        <v>281</v>
      </c>
      <c r="B24" s="4"/>
      <c r="C24" s="100">
        <v>0</v>
      </c>
      <c r="D24" s="100">
        <v>0</v>
      </c>
      <c r="E24" s="100">
        <f t="shared" si="2"/>
        <v>0</v>
      </c>
      <c r="F24" s="100">
        <v>167903269</v>
      </c>
      <c r="G24" s="100">
        <v>167903269</v>
      </c>
      <c r="H24" s="117">
        <f t="shared" si="1"/>
        <v>167903269</v>
      </c>
    </row>
    <row r="25" spans="1:8" ht="9.75" customHeight="1">
      <c r="A25" s="119" t="s">
        <v>282</v>
      </c>
      <c r="B25" s="4"/>
      <c r="C25" s="100">
        <v>0</v>
      </c>
      <c r="D25" s="100">
        <v>0</v>
      </c>
      <c r="E25" s="100">
        <f t="shared" si="2"/>
        <v>0</v>
      </c>
      <c r="F25" s="100">
        <v>0</v>
      </c>
      <c r="G25" s="100">
        <v>0</v>
      </c>
      <c r="H25" s="117">
        <f t="shared" si="1"/>
        <v>0</v>
      </c>
    </row>
    <row r="26" spans="1:8" ht="9.75" customHeight="1">
      <c r="A26" s="119" t="s">
        <v>283</v>
      </c>
      <c r="B26" s="4"/>
      <c r="C26" s="100">
        <v>160771499</v>
      </c>
      <c r="D26" s="100">
        <v>0</v>
      </c>
      <c r="E26" s="100">
        <f t="shared" si="2"/>
        <v>160771499</v>
      </c>
      <c r="F26" s="100">
        <v>50680432</v>
      </c>
      <c r="G26" s="100">
        <v>50680432</v>
      </c>
      <c r="H26" s="117">
        <f t="shared" si="1"/>
        <v>-110091067</v>
      </c>
    </row>
    <row r="27" spans="1:8" ht="9.75" customHeight="1">
      <c r="A27" s="119" t="s">
        <v>284</v>
      </c>
      <c r="B27" s="4"/>
      <c r="C27" s="100">
        <v>0</v>
      </c>
      <c r="D27" s="100">
        <v>0</v>
      </c>
      <c r="E27" s="100">
        <f t="shared" si="2"/>
        <v>0</v>
      </c>
      <c r="F27" s="100">
        <v>0</v>
      </c>
      <c r="G27" s="100">
        <v>0</v>
      </c>
      <c r="H27" s="117">
        <f t="shared" si="1"/>
        <v>0</v>
      </c>
    </row>
    <row r="28" spans="1:8" ht="9.75" customHeight="1">
      <c r="A28" s="119" t="s">
        <v>285</v>
      </c>
      <c r="B28" s="4"/>
      <c r="C28" s="100">
        <v>0</v>
      </c>
      <c r="D28" s="100">
        <v>0</v>
      </c>
      <c r="E28" s="100">
        <f t="shared" si="2"/>
        <v>0</v>
      </c>
      <c r="F28" s="100">
        <v>0</v>
      </c>
      <c r="G28" s="100">
        <v>0</v>
      </c>
      <c r="H28" s="117">
        <f t="shared" si="1"/>
        <v>0</v>
      </c>
    </row>
    <row r="29" spans="1:8" ht="9.75" customHeight="1">
      <c r="A29" s="119" t="s">
        <v>286</v>
      </c>
      <c r="B29" s="4"/>
      <c r="C29" s="100">
        <v>241324156</v>
      </c>
      <c r="D29" s="100">
        <v>0</v>
      </c>
      <c r="E29" s="100">
        <f t="shared" si="2"/>
        <v>241324156</v>
      </c>
      <c r="F29" s="100">
        <v>104865440</v>
      </c>
      <c r="G29" s="100">
        <v>104865440</v>
      </c>
      <c r="H29" s="117">
        <f t="shared" si="1"/>
        <v>-136458716</v>
      </c>
    </row>
    <row r="30" spans="1:8" ht="9.75" customHeight="1">
      <c r="A30" s="119" t="s">
        <v>287</v>
      </c>
      <c r="B30" s="4"/>
      <c r="C30" s="100">
        <v>630319623</v>
      </c>
      <c r="D30" s="100">
        <v>0</v>
      </c>
      <c r="E30" s="100">
        <f t="shared" si="2"/>
        <v>630319623</v>
      </c>
      <c r="F30" s="100">
        <v>279209940</v>
      </c>
      <c r="G30" s="100">
        <v>279209940</v>
      </c>
      <c r="H30" s="117">
        <f t="shared" si="1"/>
        <v>-351109683</v>
      </c>
    </row>
    <row r="31" spans="1:8" ht="9.75" customHeight="1">
      <c r="A31" s="231" t="s">
        <v>288</v>
      </c>
      <c r="B31" s="4"/>
      <c r="C31" s="228">
        <v>0</v>
      </c>
      <c r="D31" s="228">
        <v>0</v>
      </c>
      <c r="E31" s="228">
        <f>+C31+D31</f>
        <v>0</v>
      </c>
      <c r="F31" s="228">
        <v>0</v>
      </c>
      <c r="G31" s="228">
        <v>0</v>
      </c>
      <c r="H31" s="228">
        <f t="shared" si="1"/>
        <v>0</v>
      </c>
    </row>
    <row r="32" spans="1:8" ht="9.75" customHeight="1">
      <c r="A32" s="231"/>
      <c r="B32" s="4"/>
      <c r="C32" s="228"/>
      <c r="D32" s="228"/>
      <c r="E32" s="228"/>
      <c r="F32" s="228"/>
      <c r="G32" s="228"/>
      <c r="H32" s="228">
        <f t="shared" si="1"/>
        <v>0</v>
      </c>
    </row>
    <row r="33" spans="1:10" ht="9.75" customHeight="1">
      <c r="A33" s="98" t="s">
        <v>289</v>
      </c>
      <c r="B33" s="4"/>
      <c r="C33" s="100">
        <f>SUM(C34:C38)</f>
        <v>471656394</v>
      </c>
      <c r="D33" s="100">
        <f>SUM(D34:D38)</f>
        <v>0</v>
      </c>
      <c r="E33" s="100">
        <f>SUM(E34:E38)</f>
        <v>471656394</v>
      </c>
      <c r="F33" s="100">
        <f>SUM(F34:F38)</f>
        <v>96907408.25999999</v>
      </c>
      <c r="G33" s="100">
        <f>SUM(G34:G38)</f>
        <v>96550969.15</v>
      </c>
      <c r="H33" s="100">
        <f t="shared" si="1"/>
        <v>-375105424.85</v>
      </c>
      <c r="I33" s="37"/>
      <c r="J33" s="37"/>
    </row>
    <row r="34" spans="1:8" ht="9.75" customHeight="1">
      <c r="A34" s="119" t="s">
        <v>290</v>
      </c>
      <c r="B34" s="4"/>
      <c r="C34" s="100">
        <v>0</v>
      </c>
      <c r="D34" s="100">
        <v>0</v>
      </c>
      <c r="E34" s="100">
        <f aca="true" t="shared" si="3" ref="E34:E39">+C34+D34</f>
        <v>0</v>
      </c>
      <c r="F34" s="100">
        <v>0</v>
      </c>
      <c r="G34" s="100">
        <v>0</v>
      </c>
      <c r="H34" s="117">
        <f t="shared" si="1"/>
        <v>0</v>
      </c>
    </row>
    <row r="35" spans="1:8" ht="9.75" customHeight="1">
      <c r="A35" s="119" t="s">
        <v>291</v>
      </c>
      <c r="B35" s="4"/>
      <c r="C35" s="100">
        <v>10658090</v>
      </c>
      <c r="D35" s="100">
        <v>0</v>
      </c>
      <c r="E35" s="100">
        <f t="shared" si="3"/>
        <v>10658090</v>
      </c>
      <c r="F35" s="100">
        <v>5329044</v>
      </c>
      <c r="G35" s="100">
        <v>5329044</v>
      </c>
      <c r="H35" s="117">
        <f t="shared" si="1"/>
        <v>-5329046</v>
      </c>
    </row>
    <row r="36" spans="1:8" ht="9.75" customHeight="1">
      <c r="A36" s="119" t="s">
        <v>292</v>
      </c>
      <c r="B36" s="4"/>
      <c r="C36" s="100">
        <v>36787769</v>
      </c>
      <c r="D36" s="100">
        <v>0</v>
      </c>
      <c r="E36" s="100">
        <f t="shared" si="3"/>
        <v>36787769</v>
      </c>
      <c r="F36" s="100">
        <v>11714618.93</v>
      </c>
      <c r="G36" s="100">
        <v>11714618.93</v>
      </c>
      <c r="H36" s="117">
        <f t="shared" si="1"/>
        <v>-25073150.07</v>
      </c>
    </row>
    <row r="37" spans="1:8" ht="9.75" customHeight="1">
      <c r="A37" s="119" t="s">
        <v>293</v>
      </c>
      <c r="B37" s="4"/>
      <c r="C37" s="100">
        <v>12521061</v>
      </c>
      <c r="D37" s="100">
        <v>0</v>
      </c>
      <c r="E37" s="100">
        <f t="shared" si="3"/>
        <v>12521061</v>
      </c>
      <c r="F37" s="100">
        <v>5137916</v>
      </c>
      <c r="G37" s="100">
        <v>5137916</v>
      </c>
      <c r="H37" s="117">
        <f t="shared" si="1"/>
        <v>-7383145</v>
      </c>
    </row>
    <row r="38" spans="1:8" ht="9.75" customHeight="1">
      <c r="A38" s="119" t="s">
        <v>294</v>
      </c>
      <c r="B38" s="4"/>
      <c r="C38" s="100">
        <v>411689474</v>
      </c>
      <c r="D38" s="100">
        <v>0</v>
      </c>
      <c r="E38" s="100">
        <f t="shared" si="3"/>
        <v>411689474</v>
      </c>
      <c r="F38" s="100">
        <v>74725829.33</v>
      </c>
      <c r="G38" s="100">
        <v>74369390.22</v>
      </c>
      <c r="H38" s="100">
        <f t="shared" si="1"/>
        <v>-337320083.78</v>
      </c>
    </row>
    <row r="39" spans="1:8" ht="9.75" customHeight="1">
      <c r="A39" s="98" t="s">
        <v>295</v>
      </c>
      <c r="B39" s="4"/>
      <c r="C39" s="100">
        <v>0</v>
      </c>
      <c r="D39" s="100">
        <v>0</v>
      </c>
      <c r="E39" s="100">
        <f t="shared" si="3"/>
        <v>0</v>
      </c>
      <c r="F39" s="100">
        <v>0</v>
      </c>
      <c r="G39" s="100">
        <v>0</v>
      </c>
      <c r="H39" s="117">
        <f t="shared" si="1"/>
        <v>0</v>
      </c>
    </row>
    <row r="40" spans="1:8" ht="9.75" customHeight="1">
      <c r="A40" s="98" t="s">
        <v>296</v>
      </c>
      <c r="B40" s="4"/>
      <c r="C40" s="100">
        <v>0</v>
      </c>
      <c r="D40" s="100">
        <f>+D41</f>
        <v>0</v>
      </c>
      <c r="E40" s="100">
        <f>+E41</f>
        <v>0</v>
      </c>
      <c r="F40" s="100">
        <f>+F41</f>
        <v>0</v>
      </c>
      <c r="G40" s="100">
        <f>+G41</f>
        <v>0</v>
      </c>
      <c r="H40" s="117">
        <f t="shared" si="1"/>
        <v>0</v>
      </c>
    </row>
    <row r="41" spans="1:8" ht="9.75" customHeight="1">
      <c r="A41" s="119" t="s">
        <v>297</v>
      </c>
      <c r="B41" s="4"/>
      <c r="C41" s="100">
        <v>0</v>
      </c>
      <c r="D41" s="100">
        <v>0</v>
      </c>
      <c r="E41" s="100">
        <f>+E42</f>
        <v>0</v>
      </c>
      <c r="F41" s="100">
        <v>0</v>
      </c>
      <c r="G41" s="100">
        <v>0</v>
      </c>
      <c r="H41" s="117">
        <f t="shared" si="1"/>
        <v>0</v>
      </c>
    </row>
    <row r="42" spans="1:8" ht="9.75" customHeight="1">
      <c r="A42" s="98" t="s">
        <v>298</v>
      </c>
      <c r="B42" s="4"/>
      <c r="C42" s="100">
        <f>SUM(C43:C44)</f>
        <v>0</v>
      </c>
      <c r="D42" s="100">
        <f>SUM(D43:D44)</f>
        <v>0</v>
      </c>
      <c r="E42" s="100">
        <f>SUM(E43:E44)</f>
        <v>0</v>
      </c>
      <c r="F42" s="100">
        <f>SUM(F43:F44)</f>
        <v>0</v>
      </c>
      <c r="G42" s="100">
        <f>SUM(G43:G44)</f>
        <v>0</v>
      </c>
      <c r="H42" s="117">
        <f t="shared" si="1"/>
        <v>0</v>
      </c>
    </row>
    <row r="43" spans="1:8" ht="9.75" customHeight="1">
      <c r="A43" s="119" t="s">
        <v>299</v>
      </c>
      <c r="B43" s="4"/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17">
        <f t="shared" si="1"/>
        <v>0</v>
      </c>
    </row>
    <row r="44" spans="1:8" ht="9.75" customHeight="1">
      <c r="A44" s="119" t="s">
        <v>300</v>
      </c>
      <c r="B44" s="4"/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17">
        <f t="shared" si="1"/>
        <v>0</v>
      </c>
    </row>
    <row r="45" spans="1:10" ht="9.75" customHeight="1">
      <c r="A45" s="229" t="s">
        <v>301</v>
      </c>
      <c r="B45" s="4"/>
      <c r="C45" s="97">
        <f>+C13+C14+C15+C16+C17+C18+C19+C20+C33+C39+C40+C42</f>
        <v>10372746623</v>
      </c>
      <c r="D45" s="97">
        <f>+D13+D14+D15+D16+D17+D18+D19+D20+D33+D39+D40+D42</f>
        <v>0</v>
      </c>
      <c r="E45" s="97">
        <f>+E13+E14+E15+E16+E17+E18+E19+E20+E33+E39+E40+E42</f>
        <v>10372746623</v>
      </c>
      <c r="F45" s="97">
        <f>+F13+F14+F15+F16+F17+F18+F19+F20+F33+F39+F40+F42</f>
        <v>5488353031.68</v>
      </c>
      <c r="G45" s="97">
        <f>+G13+G14+G15+G16+G17+G18+G19+G20+G33+G39+G40+G42</f>
        <v>5487996592.57</v>
      </c>
      <c r="H45" s="121">
        <f t="shared" si="1"/>
        <v>-4884750030.43</v>
      </c>
      <c r="J45" s="37"/>
    </row>
    <row r="46" spans="1:8" ht="12.75">
      <c r="A46" s="229"/>
      <c r="B46" s="4"/>
      <c r="C46" s="4"/>
      <c r="D46" s="4"/>
      <c r="E46" s="100"/>
      <c r="F46" s="4"/>
      <c r="G46" s="4"/>
      <c r="H46" s="122"/>
    </row>
    <row r="47" spans="1:10" ht="3.75" customHeight="1">
      <c r="A47" s="3"/>
      <c r="B47" s="4"/>
      <c r="C47" s="4"/>
      <c r="D47" s="4"/>
      <c r="E47" s="4"/>
      <c r="F47" s="4"/>
      <c r="G47" s="4"/>
      <c r="H47" s="4"/>
      <c r="J47" s="37"/>
    </row>
    <row r="48" spans="1:8" ht="19.5">
      <c r="A48" s="95" t="s">
        <v>302</v>
      </c>
      <c r="B48" s="4"/>
      <c r="C48" s="123"/>
      <c r="D48" s="123"/>
      <c r="E48" s="123"/>
      <c r="F48" s="123"/>
      <c r="G48" s="123"/>
      <c r="H48" s="121"/>
    </row>
    <row r="49" spans="1:8" ht="3.75" customHeight="1">
      <c r="A49" s="3"/>
      <c r="B49" s="4"/>
      <c r="C49" s="4"/>
      <c r="D49" s="4"/>
      <c r="E49" s="4"/>
      <c r="F49" s="4"/>
      <c r="G49" s="4"/>
      <c r="H49" s="4"/>
    </row>
    <row r="50" spans="1:8" ht="9.75" customHeight="1">
      <c r="A50" s="95" t="s">
        <v>303</v>
      </c>
      <c r="B50" s="4"/>
      <c r="C50" s="4"/>
      <c r="D50" s="4"/>
      <c r="E50" s="4"/>
      <c r="F50" s="4"/>
      <c r="G50" s="4"/>
      <c r="H50" s="4"/>
    </row>
    <row r="51" spans="1:8" ht="3.75" customHeight="1">
      <c r="A51" s="3"/>
      <c r="B51" s="4"/>
      <c r="C51" s="4"/>
      <c r="D51" s="4"/>
      <c r="E51" s="4"/>
      <c r="F51" s="4"/>
      <c r="G51" s="4"/>
      <c r="H51" s="4"/>
    </row>
    <row r="52" spans="1:8" ht="9.75" customHeight="1">
      <c r="A52" s="98" t="s">
        <v>304</v>
      </c>
      <c r="B52" s="4"/>
      <c r="C52" s="100">
        <f aca="true" t="shared" si="4" ref="C52:H52">SUM(C53:C60)</f>
        <v>10500467210</v>
      </c>
      <c r="D52" s="100">
        <f t="shared" si="4"/>
        <v>0</v>
      </c>
      <c r="E52" s="100">
        <f t="shared" si="4"/>
        <v>10500467210</v>
      </c>
      <c r="F52" s="100">
        <f t="shared" si="4"/>
        <v>4968555919.219999</v>
      </c>
      <c r="G52" s="100">
        <f t="shared" si="4"/>
        <v>4968555919.219999</v>
      </c>
      <c r="H52" s="117">
        <f t="shared" si="4"/>
        <v>-5531911290.780001</v>
      </c>
    </row>
    <row r="53" spans="1:8" ht="9.75" customHeight="1">
      <c r="A53" s="119" t="s">
        <v>305</v>
      </c>
      <c r="B53" s="4"/>
      <c r="C53" s="124">
        <v>5524568365</v>
      </c>
      <c r="D53" s="124">
        <v>0</v>
      </c>
      <c r="E53" s="124">
        <f>+C53+D53</f>
        <v>5524568365</v>
      </c>
      <c r="F53" s="124">
        <v>2373478471.68</v>
      </c>
      <c r="G53" s="124">
        <v>2373478471.68</v>
      </c>
      <c r="H53" s="120">
        <f>+G53-C53</f>
        <v>-3151089893.32</v>
      </c>
    </row>
    <row r="54" spans="1:8" ht="9.75" customHeight="1">
      <c r="A54" s="119" t="s">
        <v>306</v>
      </c>
      <c r="B54" s="4"/>
      <c r="C54" s="100">
        <v>1809975230</v>
      </c>
      <c r="D54" s="100">
        <v>0</v>
      </c>
      <c r="E54" s="124">
        <f aca="true" t="shared" si="5" ref="E54:E61">+C54+D54</f>
        <v>1809975230</v>
      </c>
      <c r="F54" s="100">
        <v>892869538.54</v>
      </c>
      <c r="G54" s="100">
        <v>892869538.54</v>
      </c>
      <c r="H54" s="117">
        <f>+G54-C54</f>
        <v>-917105691.46</v>
      </c>
    </row>
    <row r="55" spans="1:8" ht="9.75" customHeight="1">
      <c r="A55" s="119" t="s">
        <v>307</v>
      </c>
      <c r="B55" s="4"/>
      <c r="C55" s="100">
        <v>898243078</v>
      </c>
      <c r="D55" s="100">
        <v>0</v>
      </c>
      <c r="E55" s="124">
        <f t="shared" si="5"/>
        <v>898243078</v>
      </c>
      <c r="F55" s="100">
        <v>561966942</v>
      </c>
      <c r="G55" s="100">
        <v>561966942</v>
      </c>
      <c r="H55" s="117">
        <f aca="true" t="shared" si="6" ref="H55:H60">+G55-C55</f>
        <v>-336276136</v>
      </c>
    </row>
    <row r="56" spans="1:8" ht="20.25" customHeight="1">
      <c r="A56" s="119" t="s">
        <v>308</v>
      </c>
      <c r="B56" s="4"/>
      <c r="C56" s="124">
        <v>890488776</v>
      </c>
      <c r="D56" s="124">
        <v>0</v>
      </c>
      <c r="E56" s="124">
        <f t="shared" si="5"/>
        <v>890488776</v>
      </c>
      <c r="F56" s="124">
        <v>446627532</v>
      </c>
      <c r="G56" s="124">
        <v>446627532</v>
      </c>
      <c r="H56" s="120">
        <f t="shared" si="6"/>
        <v>-443861244</v>
      </c>
    </row>
    <row r="57" spans="1:8" ht="9.75" customHeight="1">
      <c r="A57" s="119" t="s">
        <v>309</v>
      </c>
      <c r="B57" s="4"/>
      <c r="C57" s="100">
        <v>538173432</v>
      </c>
      <c r="D57" s="100">
        <v>0</v>
      </c>
      <c r="E57" s="124">
        <f t="shared" si="5"/>
        <v>538173432</v>
      </c>
      <c r="F57" s="100">
        <v>244831572</v>
      </c>
      <c r="G57" s="100">
        <v>244831572</v>
      </c>
      <c r="H57" s="117">
        <f t="shared" si="6"/>
        <v>-293341860</v>
      </c>
    </row>
    <row r="58" spans="1:8" ht="9.75" customHeight="1">
      <c r="A58" s="119" t="s">
        <v>310</v>
      </c>
      <c r="B58" s="4"/>
      <c r="C58" s="124">
        <v>117110819</v>
      </c>
      <c r="D58" s="124">
        <v>0</v>
      </c>
      <c r="E58" s="124">
        <f t="shared" si="5"/>
        <v>117110819</v>
      </c>
      <c r="F58" s="124">
        <v>56302009</v>
      </c>
      <c r="G58" s="124">
        <v>56302009</v>
      </c>
      <c r="H58" s="120">
        <f t="shared" si="6"/>
        <v>-60808810</v>
      </c>
    </row>
    <row r="59" spans="1:8" ht="22.5" customHeight="1">
      <c r="A59" s="119" t="s">
        <v>311</v>
      </c>
      <c r="B59" s="4"/>
      <c r="C59" s="124">
        <v>167385394</v>
      </c>
      <c r="D59" s="124">
        <v>0</v>
      </c>
      <c r="E59" s="124">
        <f t="shared" si="5"/>
        <v>167385394</v>
      </c>
      <c r="F59" s="124">
        <v>108406212</v>
      </c>
      <c r="G59" s="124">
        <v>108406212</v>
      </c>
      <c r="H59" s="120">
        <f t="shared" si="6"/>
        <v>-58979182</v>
      </c>
    </row>
    <row r="60" spans="1:8" ht="21" customHeight="1">
      <c r="A60" s="125" t="s">
        <v>312</v>
      </c>
      <c r="B60" s="4"/>
      <c r="C60" s="100">
        <v>554522116</v>
      </c>
      <c r="D60" s="100">
        <v>0</v>
      </c>
      <c r="E60" s="124">
        <f t="shared" si="5"/>
        <v>554522116</v>
      </c>
      <c r="F60" s="100">
        <v>284073642</v>
      </c>
      <c r="G60" s="100">
        <v>284073642</v>
      </c>
      <c r="H60" s="117">
        <f t="shared" si="6"/>
        <v>-270448474</v>
      </c>
    </row>
    <row r="61" spans="1:8" ht="9.75" customHeight="1">
      <c r="A61" s="98" t="s">
        <v>313</v>
      </c>
      <c r="B61" s="4"/>
      <c r="C61" s="100">
        <f aca="true" t="shared" si="7" ref="C61:H61">SUM(C62:C65)</f>
        <v>2851604554</v>
      </c>
      <c r="D61" s="100">
        <f t="shared" si="7"/>
        <v>0</v>
      </c>
      <c r="E61" s="124">
        <f t="shared" si="5"/>
        <v>2851604554</v>
      </c>
      <c r="F61" s="100">
        <f t="shared" si="7"/>
        <v>1743199887.62</v>
      </c>
      <c r="G61" s="100">
        <v>1743199887.62</v>
      </c>
      <c r="H61" s="117">
        <f t="shared" si="7"/>
        <v>-1108404666.38</v>
      </c>
    </row>
    <row r="62" spans="1:8" ht="9.75" customHeight="1">
      <c r="A62" s="119" t="s">
        <v>314</v>
      </c>
      <c r="B62" s="4"/>
      <c r="C62" s="100">
        <v>0</v>
      </c>
      <c r="D62" s="100">
        <v>0</v>
      </c>
      <c r="E62" s="100">
        <v>0</v>
      </c>
      <c r="F62" s="100">
        <v>0</v>
      </c>
      <c r="G62" s="100">
        <v>0</v>
      </c>
      <c r="H62" s="117">
        <f>+G62-C62</f>
        <v>0</v>
      </c>
    </row>
    <row r="63" spans="1:8" ht="9.75" customHeight="1">
      <c r="A63" s="119" t="s">
        <v>315</v>
      </c>
      <c r="B63" s="4"/>
      <c r="C63" s="100">
        <v>0</v>
      </c>
      <c r="D63" s="100">
        <v>0</v>
      </c>
      <c r="E63" s="100">
        <v>0</v>
      </c>
      <c r="F63" s="100">
        <v>0</v>
      </c>
      <c r="G63" s="100">
        <v>0</v>
      </c>
      <c r="H63" s="117">
        <f>+G63-C63</f>
        <v>0</v>
      </c>
    </row>
    <row r="64" spans="1:8" ht="9.75" customHeight="1">
      <c r="A64" s="119" t="s">
        <v>316</v>
      </c>
      <c r="B64" s="4"/>
      <c r="C64" s="100">
        <v>0</v>
      </c>
      <c r="D64" s="100">
        <v>0</v>
      </c>
      <c r="E64" s="100">
        <v>0</v>
      </c>
      <c r="F64" s="100">
        <v>0</v>
      </c>
      <c r="G64" s="100">
        <v>0</v>
      </c>
      <c r="H64" s="117">
        <f>+G64-C64</f>
        <v>0</v>
      </c>
    </row>
    <row r="65" spans="1:8" ht="9.75" customHeight="1">
      <c r="A65" s="119" t="s">
        <v>317</v>
      </c>
      <c r="B65" s="4"/>
      <c r="C65" s="100">
        <v>2851604554</v>
      </c>
      <c r="D65" s="100">
        <v>0</v>
      </c>
      <c r="E65" s="100">
        <f>+C65+D65</f>
        <v>2851604554</v>
      </c>
      <c r="F65" s="100">
        <v>1743199887.62</v>
      </c>
      <c r="G65" s="100">
        <v>1743199887.62</v>
      </c>
      <c r="H65" s="117">
        <f>+G65-C65</f>
        <v>-1108404666.38</v>
      </c>
    </row>
    <row r="66" spans="1:8" ht="9.75" customHeight="1">
      <c r="A66" s="98" t="s">
        <v>318</v>
      </c>
      <c r="B66" s="4"/>
      <c r="C66" s="100">
        <f aca="true" t="shared" si="8" ref="C66:H66">+C67+C68</f>
        <v>0</v>
      </c>
      <c r="D66" s="100">
        <f t="shared" si="8"/>
        <v>0</v>
      </c>
      <c r="E66" s="100">
        <f t="shared" si="8"/>
        <v>0</v>
      </c>
      <c r="F66" s="100">
        <f t="shared" si="8"/>
        <v>0</v>
      </c>
      <c r="G66" s="100">
        <f t="shared" si="8"/>
        <v>0</v>
      </c>
      <c r="H66" s="117">
        <f t="shared" si="8"/>
        <v>0</v>
      </c>
    </row>
    <row r="67" spans="1:8" ht="21.75" customHeight="1">
      <c r="A67" s="119" t="s">
        <v>319</v>
      </c>
      <c r="B67" s="4"/>
      <c r="C67" s="124">
        <v>0</v>
      </c>
      <c r="D67" s="124">
        <v>0</v>
      </c>
      <c r="E67" s="124">
        <v>0</v>
      </c>
      <c r="F67" s="124">
        <v>0</v>
      </c>
      <c r="G67" s="124">
        <v>0</v>
      </c>
      <c r="H67" s="120">
        <f>+G67-C67</f>
        <v>0</v>
      </c>
    </row>
    <row r="68" spans="1:8" ht="9.75" customHeight="1">
      <c r="A68" s="119" t="s">
        <v>320</v>
      </c>
      <c r="B68" s="4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17">
        <f>+G68-C68</f>
        <v>0</v>
      </c>
    </row>
    <row r="69" spans="1:8" ht="22.5" customHeight="1">
      <c r="A69" s="98" t="s">
        <v>321</v>
      </c>
      <c r="B69" s="4"/>
      <c r="C69" s="124">
        <v>0</v>
      </c>
      <c r="D69" s="124">
        <v>0</v>
      </c>
      <c r="E69" s="124">
        <v>0</v>
      </c>
      <c r="F69" s="124">
        <v>0</v>
      </c>
      <c r="G69" s="124">
        <v>0</v>
      </c>
      <c r="H69" s="120">
        <f>+G69-C69</f>
        <v>0</v>
      </c>
    </row>
    <row r="70" spans="1:8" ht="9.75" customHeight="1">
      <c r="A70" s="98" t="s">
        <v>322</v>
      </c>
      <c r="B70" s="4"/>
      <c r="C70" s="100">
        <v>0</v>
      </c>
      <c r="D70" s="100">
        <v>0</v>
      </c>
      <c r="E70" s="100">
        <v>0</v>
      </c>
      <c r="F70" s="100">
        <v>0</v>
      </c>
      <c r="G70" s="100">
        <v>0</v>
      </c>
      <c r="H70" s="117">
        <f>+G70-C70</f>
        <v>0</v>
      </c>
    </row>
    <row r="71" spans="1:8" ht="9.75" customHeight="1">
      <c r="A71" s="229" t="s">
        <v>323</v>
      </c>
      <c r="B71" s="4"/>
      <c r="C71" s="121">
        <f aca="true" t="shared" si="9" ref="C71:H71">+C52+C61+C66+C69+C70</f>
        <v>13352071764</v>
      </c>
      <c r="D71" s="121">
        <f t="shared" si="9"/>
        <v>0</v>
      </c>
      <c r="E71" s="121">
        <f t="shared" si="9"/>
        <v>13352071764</v>
      </c>
      <c r="F71" s="121">
        <f>+F52+F61+F66+F69+F70</f>
        <v>6711755806.839999</v>
      </c>
      <c r="G71" s="121">
        <f t="shared" si="9"/>
        <v>6711755806.839999</v>
      </c>
      <c r="H71" s="121">
        <f t="shared" si="9"/>
        <v>-6640315957.160001</v>
      </c>
    </row>
    <row r="72" spans="1:8" ht="3" customHeight="1">
      <c r="A72" s="229"/>
      <c r="B72" s="4"/>
      <c r="C72" s="10"/>
      <c r="D72" s="10"/>
      <c r="E72" s="10"/>
      <c r="F72" s="10"/>
      <c r="G72" s="10"/>
      <c r="H72" s="4"/>
    </row>
    <row r="73" spans="1:8" ht="3.75" customHeight="1">
      <c r="A73" s="3"/>
      <c r="B73" s="4"/>
      <c r="C73" s="10"/>
      <c r="D73" s="10"/>
      <c r="E73" s="10"/>
      <c r="F73" s="10"/>
      <c r="G73" s="10"/>
      <c r="H73" s="4"/>
    </row>
    <row r="74" spans="1:8" ht="9.75" customHeight="1">
      <c r="A74" s="95" t="s">
        <v>324</v>
      </c>
      <c r="B74" s="4"/>
      <c r="C74" s="121">
        <f aca="true" t="shared" si="10" ref="C74:H74">+C76</f>
        <v>0</v>
      </c>
      <c r="D74" s="121">
        <f t="shared" si="10"/>
        <v>0</v>
      </c>
      <c r="E74" s="121">
        <f t="shared" si="10"/>
        <v>0</v>
      </c>
      <c r="F74" s="121">
        <f t="shared" si="10"/>
        <v>123841367</v>
      </c>
      <c r="G74" s="121">
        <f t="shared" si="10"/>
        <v>123841367</v>
      </c>
      <c r="H74" s="121">
        <f t="shared" si="10"/>
        <v>123841367</v>
      </c>
    </row>
    <row r="75" spans="1:8" ht="3.75" customHeight="1">
      <c r="A75" s="3"/>
      <c r="B75" s="4"/>
      <c r="C75" s="10"/>
      <c r="D75" s="10"/>
      <c r="E75" s="10"/>
      <c r="F75" s="10"/>
      <c r="G75" s="10"/>
      <c r="H75" s="4"/>
    </row>
    <row r="76" spans="1:8" ht="12.75">
      <c r="A76" s="98" t="s">
        <v>325</v>
      </c>
      <c r="B76" s="4"/>
      <c r="C76" s="100">
        <v>0</v>
      </c>
      <c r="D76" s="100">
        <v>0</v>
      </c>
      <c r="E76" s="100">
        <f>+C76+D76</f>
        <v>0</v>
      </c>
      <c r="F76" s="100">
        <v>123841367</v>
      </c>
      <c r="G76" s="117">
        <v>123841367</v>
      </c>
      <c r="H76" s="117">
        <f>+G76-C76</f>
        <v>123841367</v>
      </c>
    </row>
    <row r="77" spans="1:8" s="130" customFormat="1" ht="13.5" customHeight="1">
      <c r="A77" s="126" t="s">
        <v>326</v>
      </c>
      <c r="B77" s="127"/>
      <c r="C77" s="128">
        <f aca="true" t="shared" si="11" ref="C77:H77">+C45+C71+C74</f>
        <v>23724818387</v>
      </c>
      <c r="D77" s="128">
        <f t="shared" si="11"/>
        <v>0</v>
      </c>
      <c r="E77" s="128">
        <f t="shared" si="11"/>
        <v>23724818387</v>
      </c>
      <c r="F77" s="128">
        <f t="shared" si="11"/>
        <v>12323950205.52</v>
      </c>
      <c r="G77" s="128">
        <f t="shared" si="11"/>
        <v>12323593766.41</v>
      </c>
      <c r="H77" s="129">
        <f t="shared" si="11"/>
        <v>-11401224620.59</v>
      </c>
    </row>
    <row r="78" spans="1:8" ht="3.75" customHeight="1">
      <c r="A78" s="3"/>
      <c r="B78" s="4"/>
      <c r="C78" s="4"/>
      <c r="D78" s="4"/>
      <c r="E78" s="4"/>
      <c r="F78" s="4"/>
      <c r="G78" s="4"/>
      <c r="H78" s="4"/>
    </row>
    <row r="79" spans="1:8" ht="9.75" customHeight="1">
      <c r="A79" s="131" t="s">
        <v>327</v>
      </c>
      <c r="B79" s="4"/>
      <c r="C79" s="4"/>
      <c r="D79" s="4"/>
      <c r="E79" s="4"/>
      <c r="F79" s="4"/>
      <c r="G79" s="4"/>
      <c r="H79" s="4"/>
    </row>
    <row r="80" spans="1:8" ht="3.75" customHeight="1">
      <c r="A80" s="132"/>
      <c r="B80" s="4"/>
      <c r="C80" s="4"/>
      <c r="D80" s="4"/>
      <c r="E80" s="4"/>
      <c r="F80" s="4"/>
      <c r="G80" s="4"/>
      <c r="H80" s="4"/>
    </row>
    <row r="81" spans="1:8" ht="9.75" customHeight="1">
      <c r="A81" s="230" t="s">
        <v>328</v>
      </c>
      <c r="B81" s="4"/>
      <c r="C81" s="100">
        <v>0</v>
      </c>
      <c r="D81" s="100">
        <v>0</v>
      </c>
      <c r="E81" s="100">
        <f>+C81+D81</f>
        <v>0</v>
      </c>
      <c r="F81" s="100">
        <f>+F76</f>
        <v>123841367</v>
      </c>
      <c r="G81" s="100">
        <v>123841367</v>
      </c>
      <c r="H81" s="117">
        <f>+G81-C81</f>
        <v>123841367</v>
      </c>
    </row>
    <row r="82" spans="1:8" ht="12.75">
      <c r="A82" s="230"/>
      <c r="B82" s="4"/>
      <c r="C82" s="4"/>
      <c r="D82" s="4"/>
      <c r="E82" s="4"/>
      <c r="F82" s="4"/>
      <c r="G82" s="4"/>
      <c r="H82" s="4"/>
    </row>
    <row r="83" spans="1:8" ht="9.75" customHeight="1">
      <c r="A83" s="230" t="s">
        <v>329</v>
      </c>
      <c r="B83" s="4"/>
      <c r="C83" s="100">
        <v>0</v>
      </c>
      <c r="D83" s="100">
        <v>0</v>
      </c>
      <c r="E83" s="100">
        <v>0</v>
      </c>
      <c r="F83" s="100">
        <v>0</v>
      </c>
      <c r="G83" s="100">
        <v>0</v>
      </c>
      <c r="H83" s="117">
        <f>+G83-C83</f>
        <v>0</v>
      </c>
    </row>
    <row r="84" spans="1:8" ht="12.75">
      <c r="A84" s="230"/>
      <c r="B84" s="4"/>
      <c r="C84" s="4"/>
      <c r="D84" s="4"/>
      <c r="E84" s="4"/>
      <c r="F84" s="4"/>
      <c r="G84" s="4"/>
      <c r="H84" s="4"/>
    </row>
    <row r="85" spans="1:8" ht="19.5">
      <c r="A85" s="133" t="s">
        <v>330</v>
      </c>
      <c r="B85" s="5"/>
      <c r="C85" s="134">
        <f>+C81+C83</f>
        <v>0</v>
      </c>
      <c r="D85" s="134">
        <f>+D83+D81</f>
        <v>0</v>
      </c>
      <c r="E85" s="134">
        <f>+E83+E81</f>
        <v>0</v>
      </c>
      <c r="F85" s="134">
        <f>+F83+F81</f>
        <v>123841367</v>
      </c>
      <c r="G85" s="134">
        <f>+G83+G81</f>
        <v>123841367</v>
      </c>
      <c r="H85" s="135">
        <f>+H83+H81</f>
        <v>123841367</v>
      </c>
    </row>
    <row r="86" ht="11.25" customHeight="1"/>
  </sheetData>
  <sheetProtection/>
  <mergeCells count="20">
    <mergeCell ref="G31:G32"/>
    <mergeCell ref="A1:H4"/>
    <mergeCell ref="A5:A10"/>
    <mergeCell ref="C5:G6"/>
    <mergeCell ref="H5:H10"/>
    <mergeCell ref="C7:C10"/>
    <mergeCell ref="D7:D10"/>
    <mergeCell ref="E7:E9"/>
    <mergeCell ref="F7:F10"/>
    <mergeCell ref="G7:G10"/>
    <mergeCell ref="H31:H32"/>
    <mergeCell ref="A45:A46"/>
    <mergeCell ref="A71:A72"/>
    <mergeCell ref="A81:A82"/>
    <mergeCell ref="A83:A84"/>
    <mergeCell ref="A31:A32"/>
    <mergeCell ref="C31:C32"/>
    <mergeCell ref="D31:D32"/>
    <mergeCell ref="E31:E32"/>
    <mergeCell ref="F31:F32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3"/>
  <sheetViews>
    <sheetView showGridLines="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57421875" style="0" customWidth="1"/>
    <col min="4" max="4" width="11.7109375" style="0" customWidth="1"/>
    <col min="5" max="5" width="13.57421875" style="0" customWidth="1"/>
    <col min="6" max="6" width="13.00390625" style="0" customWidth="1"/>
    <col min="7" max="7" width="12.8515625" style="0" customWidth="1"/>
    <col min="8" max="8" width="7.57421875" style="0" customWidth="1"/>
    <col min="9" max="9" width="5.7109375" style="0" customWidth="1"/>
  </cols>
  <sheetData>
    <row r="1" spans="1:9" ht="12" customHeight="1">
      <c r="A1" s="232" t="s">
        <v>331</v>
      </c>
      <c r="B1" s="233"/>
      <c r="C1" s="233"/>
      <c r="D1" s="233"/>
      <c r="E1" s="233"/>
      <c r="F1" s="233"/>
      <c r="G1" s="233"/>
      <c r="H1" s="233"/>
      <c r="I1" s="234"/>
    </row>
    <row r="2" spans="1:9" ht="11.25" customHeight="1">
      <c r="A2" s="235"/>
      <c r="B2" s="236"/>
      <c r="C2" s="236"/>
      <c r="D2" s="236"/>
      <c r="E2" s="236"/>
      <c r="F2" s="236"/>
      <c r="G2" s="236"/>
      <c r="H2" s="236"/>
      <c r="I2" s="237"/>
    </row>
    <row r="3" spans="1:9" ht="11.25" customHeight="1">
      <c r="A3" s="235"/>
      <c r="B3" s="236"/>
      <c r="C3" s="236"/>
      <c r="D3" s="236"/>
      <c r="E3" s="236"/>
      <c r="F3" s="236"/>
      <c r="G3" s="236"/>
      <c r="H3" s="236"/>
      <c r="I3" s="237"/>
    </row>
    <row r="4" spans="1:9" ht="11.25" customHeight="1">
      <c r="A4" s="235"/>
      <c r="B4" s="236"/>
      <c r="C4" s="236"/>
      <c r="D4" s="236"/>
      <c r="E4" s="236"/>
      <c r="F4" s="236"/>
      <c r="G4" s="236"/>
      <c r="H4" s="236"/>
      <c r="I4" s="237"/>
    </row>
    <row r="5" spans="1:9" ht="16.5" customHeight="1">
      <c r="A5" s="238"/>
      <c r="B5" s="239"/>
      <c r="C5" s="239"/>
      <c r="D5" s="239"/>
      <c r="E5" s="239"/>
      <c r="F5" s="239"/>
      <c r="G5" s="239"/>
      <c r="H5" s="239"/>
      <c r="I5" s="240"/>
    </row>
    <row r="6" spans="1:9" ht="12.75">
      <c r="A6" s="241" t="s">
        <v>0</v>
      </c>
      <c r="B6" s="261"/>
      <c r="C6" s="264" t="s">
        <v>332</v>
      </c>
      <c r="D6" s="264"/>
      <c r="E6" s="264"/>
      <c r="F6" s="264"/>
      <c r="G6" s="264"/>
      <c r="H6" s="265" t="s">
        <v>333</v>
      </c>
      <c r="I6" s="265"/>
    </row>
    <row r="7" spans="1:9" ht="12.75">
      <c r="A7" s="242"/>
      <c r="B7" s="262"/>
      <c r="C7" s="244" t="s">
        <v>334</v>
      </c>
      <c r="D7" s="264" t="s">
        <v>335</v>
      </c>
      <c r="E7" s="244" t="s">
        <v>336</v>
      </c>
      <c r="F7" s="244" t="s">
        <v>225</v>
      </c>
      <c r="G7" s="244" t="s">
        <v>242</v>
      </c>
      <c r="H7" s="265"/>
      <c r="I7" s="265"/>
    </row>
    <row r="8" spans="1:9" ht="12.75">
      <c r="A8" s="243"/>
      <c r="B8" s="263"/>
      <c r="C8" s="246"/>
      <c r="D8" s="264"/>
      <c r="E8" s="246"/>
      <c r="F8" s="246"/>
      <c r="G8" s="246"/>
      <c r="H8" s="265"/>
      <c r="I8" s="265"/>
    </row>
    <row r="9" spans="1:9" ht="2.25" customHeight="1">
      <c r="A9" s="48"/>
      <c r="B9" s="49"/>
      <c r="C9" s="49"/>
      <c r="D9" s="49"/>
      <c r="E9" s="49"/>
      <c r="F9" s="49"/>
      <c r="G9" s="49"/>
      <c r="H9" s="110"/>
      <c r="I9" s="49"/>
    </row>
    <row r="10" spans="1:9" ht="9" customHeight="1">
      <c r="A10" s="136" t="s">
        <v>337</v>
      </c>
      <c r="B10" s="4"/>
      <c r="C10" s="137">
        <f aca="true" t="shared" si="0" ref="C10:H10">+C12+C21+C32+C43+C55+C66+C71+C81+C86</f>
        <v>10372746623</v>
      </c>
      <c r="D10" s="137">
        <f t="shared" si="0"/>
        <v>623048399.5400001</v>
      </c>
      <c r="E10" s="137">
        <f t="shared" si="0"/>
        <v>10995795022.539999</v>
      </c>
      <c r="F10" s="137">
        <f t="shared" si="0"/>
        <v>5282128257.86</v>
      </c>
      <c r="G10" s="137">
        <f t="shared" si="0"/>
        <v>5122297521.48</v>
      </c>
      <c r="H10" s="249">
        <f t="shared" si="0"/>
        <v>5713666764.68</v>
      </c>
      <c r="I10" s="250"/>
    </row>
    <row r="11" spans="1:9" ht="2.25" customHeight="1">
      <c r="A11" s="3"/>
      <c r="B11" s="4"/>
      <c r="C11" s="4"/>
      <c r="D11" s="4"/>
      <c r="E11" s="4"/>
      <c r="F11" s="4"/>
      <c r="G11" s="4"/>
      <c r="H11" s="14"/>
      <c r="I11" s="4"/>
    </row>
    <row r="12" spans="1:9" s="118" customFormat="1" ht="9" customHeight="1">
      <c r="A12" s="138" t="s">
        <v>338</v>
      </c>
      <c r="B12" s="112"/>
      <c r="C12" s="139">
        <f>SUM(C13:C19)</f>
        <v>3075280243.09</v>
      </c>
      <c r="D12" s="139">
        <f>SUM(D13:D19)</f>
        <v>22695892.000000004</v>
      </c>
      <c r="E12" s="139">
        <f>SUM(E13:E19)</f>
        <v>3097976135.0899997</v>
      </c>
      <c r="F12" s="139">
        <f>SUM(F13:F19)</f>
        <v>1362930307.66</v>
      </c>
      <c r="G12" s="139">
        <f>SUM(G13:G19)</f>
        <v>1362799395.65</v>
      </c>
      <c r="H12" s="247">
        <f>SUM(H13:I19)</f>
        <v>1735045827.4299996</v>
      </c>
      <c r="I12" s="248"/>
    </row>
    <row r="13" spans="1:9" s="118" customFormat="1" ht="9" customHeight="1">
      <c r="A13" s="140" t="s">
        <v>339</v>
      </c>
      <c r="B13" s="112"/>
      <c r="C13" s="139">
        <v>1274951738.09</v>
      </c>
      <c r="D13" s="139">
        <v>-1696481.18</v>
      </c>
      <c r="E13" s="139">
        <f>SUM(C13:D13)</f>
        <v>1273255256.9099998</v>
      </c>
      <c r="F13" s="139">
        <v>604876445.21</v>
      </c>
      <c r="G13" s="139">
        <v>604876445.21</v>
      </c>
      <c r="H13" s="247">
        <f>+E13-F13</f>
        <v>668378811.6999998</v>
      </c>
      <c r="I13" s="248"/>
    </row>
    <row r="14" spans="1:9" s="118" customFormat="1" ht="9" customHeight="1">
      <c r="A14" s="140" t="s">
        <v>340</v>
      </c>
      <c r="B14" s="112"/>
      <c r="C14" s="139">
        <v>90317471.36</v>
      </c>
      <c r="D14" s="139">
        <v>23749893.28</v>
      </c>
      <c r="E14" s="139">
        <f aca="true" t="shared" si="1" ref="E14:E19">SUM(C14:D14)</f>
        <v>114067364.64</v>
      </c>
      <c r="F14" s="139">
        <v>67320487.37</v>
      </c>
      <c r="G14" s="139">
        <v>67303814.37</v>
      </c>
      <c r="H14" s="247">
        <f aca="true" t="shared" si="2" ref="H14:H19">+E14-F14</f>
        <v>46746877.269999996</v>
      </c>
      <c r="I14" s="248"/>
    </row>
    <row r="15" spans="1:9" s="118" customFormat="1" ht="9" customHeight="1">
      <c r="A15" s="140" t="s">
        <v>341</v>
      </c>
      <c r="B15" s="112"/>
      <c r="C15" s="139">
        <v>615799046.71</v>
      </c>
      <c r="D15" s="139">
        <v>15726979.63</v>
      </c>
      <c r="E15" s="139">
        <f t="shared" si="1"/>
        <v>631526026.34</v>
      </c>
      <c r="F15" s="139">
        <v>146223778.33</v>
      </c>
      <c r="G15" s="139">
        <v>146204757.32</v>
      </c>
      <c r="H15" s="247">
        <f t="shared" si="2"/>
        <v>485302248.01</v>
      </c>
      <c r="I15" s="248"/>
    </row>
    <row r="16" spans="1:9" s="118" customFormat="1" ht="9" customHeight="1">
      <c r="A16" s="140" t="s">
        <v>342</v>
      </c>
      <c r="B16" s="112"/>
      <c r="C16" s="139">
        <v>404296954.34</v>
      </c>
      <c r="D16" s="139">
        <v>-7152194.29</v>
      </c>
      <c r="E16" s="139">
        <f t="shared" si="1"/>
        <v>397144760.04999995</v>
      </c>
      <c r="F16" s="139">
        <v>219623685.53</v>
      </c>
      <c r="G16" s="139">
        <v>219528467.53</v>
      </c>
      <c r="H16" s="247">
        <f t="shared" si="2"/>
        <v>177521074.51999995</v>
      </c>
      <c r="I16" s="248"/>
    </row>
    <row r="17" spans="1:9" s="118" customFormat="1" ht="9" customHeight="1">
      <c r="A17" s="140" t="s">
        <v>343</v>
      </c>
      <c r="B17" s="112"/>
      <c r="C17" s="139">
        <v>617272996.54</v>
      </c>
      <c r="D17" s="139">
        <v>-5905964.46</v>
      </c>
      <c r="E17" s="139">
        <f t="shared" si="1"/>
        <v>611367032.0799999</v>
      </c>
      <c r="F17" s="139">
        <v>292293568.91</v>
      </c>
      <c r="G17" s="139">
        <v>292293568.91</v>
      </c>
      <c r="H17" s="247">
        <f t="shared" si="2"/>
        <v>319073463.1699999</v>
      </c>
      <c r="I17" s="248"/>
    </row>
    <row r="18" spans="1:9" s="118" customFormat="1" ht="9" customHeight="1">
      <c r="A18" s="140" t="s">
        <v>344</v>
      </c>
      <c r="B18" s="112"/>
      <c r="C18" s="139">
        <v>0</v>
      </c>
      <c r="D18" s="139">
        <v>0</v>
      </c>
      <c r="E18" s="139">
        <f t="shared" si="1"/>
        <v>0</v>
      </c>
      <c r="F18" s="139">
        <v>0</v>
      </c>
      <c r="G18" s="139">
        <v>0</v>
      </c>
      <c r="H18" s="247">
        <f t="shared" si="2"/>
        <v>0</v>
      </c>
      <c r="I18" s="248"/>
    </row>
    <row r="19" spans="1:9" s="118" customFormat="1" ht="9" customHeight="1">
      <c r="A19" s="140" t="s">
        <v>345</v>
      </c>
      <c r="B19" s="112"/>
      <c r="C19" s="139">
        <v>72642036.05</v>
      </c>
      <c r="D19" s="139">
        <v>-2026340.98</v>
      </c>
      <c r="E19" s="139">
        <f t="shared" si="1"/>
        <v>70615695.07</v>
      </c>
      <c r="F19" s="139">
        <v>32592342.31</v>
      </c>
      <c r="G19" s="139">
        <v>32592342.31</v>
      </c>
      <c r="H19" s="247">
        <f t="shared" si="2"/>
        <v>38023352.75999999</v>
      </c>
      <c r="I19" s="248"/>
    </row>
    <row r="20" spans="1:9" s="118" customFormat="1" ht="2.25" customHeight="1">
      <c r="A20" s="114"/>
      <c r="B20" s="112"/>
      <c r="C20" s="112"/>
      <c r="D20" s="112"/>
      <c r="E20" s="112"/>
      <c r="F20" s="112"/>
      <c r="G20" s="112"/>
      <c r="H20" s="113"/>
      <c r="I20" s="112"/>
    </row>
    <row r="21" spans="1:9" s="118" customFormat="1" ht="9" customHeight="1">
      <c r="A21" s="138" t="s">
        <v>346</v>
      </c>
      <c r="B21" s="112"/>
      <c r="C21" s="139">
        <f>SUM(C22:C30)</f>
        <v>169200536.89</v>
      </c>
      <c r="D21" s="139">
        <f>SUM(D22:D30)</f>
        <v>2752653.3499999996</v>
      </c>
      <c r="E21" s="139">
        <f>SUM(E22:E30)</f>
        <v>171953190.23999998</v>
      </c>
      <c r="F21" s="139">
        <f>SUM(F22:F30)</f>
        <v>65785212.17999999</v>
      </c>
      <c r="G21" s="139">
        <f>SUM(G22:G30)</f>
        <v>51583221.2</v>
      </c>
      <c r="H21" s="247">
        <f>SUM(H22:I30)</f>
        <v>106167978.06</v>
      </c>
      <c r="I21" s="248"/>
    </row>
    <row r="22" spans="1:9" s="118" customFormat="1" ht="9" customHeight="1">
      <c r="A22" s="140" t="s">
        <v>347</v>
      </c>
      <c r="B22" s="112"/>
      <c r="C22" s="141">
        <v>47442023.92</v>
      </c>
      <c r="D22" s="141">
        <v>1183351.28</v>
      </c>
      <c r="E22" s="141">
        <f>SUM(C22:D22)</f>
        <v>48625375.2</v>
      </c>
      <c r="F22" s="141">
        <v>2508159.03</v>
      </c>
      <c r="G22" s="141">
        <v>2316343.65</v>
      </c>
      <c r="H22" s="247">
        <f aca="true" t="shared" si="3" ref="H22:H30">+E22-F22</f>
        <v>46117216.17</v>
      </c>
      <c r="I22" s="248"/>
    </row>
    <row r="23" spans="1:9" s="118" customFormat="1" ht="9" customHeight="1">
      <c r="A23" s="140" t="s">
        <v>348</v>
      </c>
      <c r="B23" s="112"/>
      <c r="C23" s="139">
        <v>24956239.05</v>
      </c>
      <c r="D23" s="139">
        <v>580322.5</v>
      </c>
      <c r="E23" s="141">
        <f aca="true" t="shared" si="4" ref="E23:E30">SUM(C23:D23)</f>
        <v>25536561.55</v>
      </c>
      <c r="F23" s="139">
        <v>8733385.04</v>
      </c>
      <c r="G23" s="139">
        <v>8707382.04</v>
      </c>
      <c r="H23" s="247">
        <f t="shared" si="3"/>
        <v>16803176.51</v>
      </c>
      <c r="I23" s="248"/>
    </row>
    <row r="24" spans="1:9" s="118" customFormat="1" ht="9" customHeight="1">
      <c r="A24" s="140" t="s">
        <v>349</v>
      </c>
      <c r="B24" s="112"/>
      <c r="C24" s="141">
        <v>250534</v>
      </c>
      <c r="D24" s="141">
        <v>-32328</v>
      </c>
      <c r="E24" s="141">
        <f t="shared" si="4"/>
        <v>218206</v>
      </c>
      <c r="F24" s="141">
        <v>0</v>
      </c>
      <c r="G24" s="141">
        <v>0</v>
      </c>
      <c r="H24" s="247">
        <f t="shared" si="3"/>
        <v>218206</v>
      </c>
      <c r="I24" s="248"/>
    </row>
    <row r="25" spans="1:9" s="118" customFormat="1" ht="9" customHeight="1">
      <c r="A25" s="140" t="s">
        <v>350</v>
      </c>
      <c r="B25" s="112"/>
      <c r="C25" s="139">
        <v>10487624.49</v>
      </c>
      <c r="D25" s="139">
        <v>40243.96</v>
      </c>
      <c r="E25" s="141">
        <f t="shared" si="4"/>
        <v>10527868.450000001</v>
      </c>
      <c r="F25" s="139">
        <v>1453867.17</v>
      </c>
      <c r="G25" s="139">
        <v>1361067.17</v>
      </c>
      <c r="H25" s="247">
        <f t="shared" si="3"/>
        <v>9074001.280000001</v>
      </c>
      <c r="I25" s="248"/>
    </row>
    <row r="26" spans="1:9" s="118" customFormat="1" ht="9" customHeight="1">
      <c r="A26" s="140" t="s">
        <v>351</v>
      </c>
      <c r="B26" s="112"/>
      <c r="C26" s="139">
        <v>2711291</v>
      </c>
      <c r="D26" s="139">
        <v>282817.06</v>
      </c>
      <c r="E26" s="141">
        <f t="shared" si="4"/>
        <v>2994108.06</v>
      </c>
      <c r="F26" s="139">
        <v>120320.71</v>
      </c>
      <c r="G26" s="139">
        <v>108738.71</v>
      </c>
      <c r="H26" s="247">
        <f t="shared" si="3"/>
        <v>2873787.35</v>
      </c>
      <c r="I26" s="248"/>
    </row>
    <row r="27" spans="1:9" s="118" customFormat="1" ht="9" customHeight="1">
      <c r="A27" s="140" t="s">
        <v>352</v>
      </c>
      <c r="B27" s="112"/>
      <c r="C27" s="139">
        <v>60414399.94</v>
      </c>
      <c r="D27" s="139">
        <v>313904</v>
      </c>
      <c r="E27" s="141">
        <f t="shared" si="4"/>
        <v>60728303.94</v>
      </c>
      <c r="F27" s="139">
        <v>47766400.82</v>
      </c>
      <c r="G27" s="139">
        <v>34227040.2</v>
      </c>
      <c r="H27" s="247">
        <f t="shared" si="3"/>
        <v>12961903.119999997</v>
      </c>
      <c r="I27" s="248"/>
    </row>
    <row r="28" spans="1:9" s="118" customFormat="1" ht="9" customHeight="1">
      <c r="A28" s="140" t="s">
        <v>353</v>
      </c>
      <c r="B28" s="112"/>
      <c r="C28" s="141">
        <v>9371227.63</v>
      </c>
      <c r="D28" s="141">
        <v>253622.79</v>
      </c>
      <c r="E28" s="141">
        <f t="shared" si="4"/>
        <v>9624850.42</v>
      </c>
      <c r="F28" s="141">
        <v>3976943.68</v>
      </c>
      <c r="G28" s="141">
        <v>3713057.99</v>
      </c>
      <c r="H28" s="247">
        <f t="shared" si="3"/>
        <v>5647906.74</v>
      </c>
      <c r="I28" s="248"/>
    </row>
    <row r="29" spans="1:9" s="118" customFormat="1" ht="9" customHeight="1">
      <c r="A29" s="140" t="s">
        <v>354</v>
      </c>
      <c r="B29" s="112"/>
      <c r="C29" s="139">
        <v>6450</v>
      </c>
      <c r="D29" s="139">
        <v>-2082</v>
      </c>
      <c r="E29" s="141">
        <f t="shared" si="4"/>
        <v>4368</v>
      </c>
      <c r="F29" s="139">
        <v>0</v>
      </c>
      <c r="G29" s="139">
        <v>0</v>
      </c>
      <c r="H29" s="247">
        <f t="shared" si="3"/>
        <v>4368</v>
      </c>
      <c r="I29" s="248"/>
    </row>
    <row r="30" spans="1:9" s="118" customFormat="1" ht="9" customHeight="1">
      <c r="A30" s="140" t="s">
        <v>355</v>
      </c>
      <c r="B30" s="112"/>
      <c r="C30" s="139">
        <v>13560746.86</v>
      </c>
      <c r="D30" s="139">
        <v>132801.76</v>
      </c>
      <c r="E30" s="141">
        <f t="shared" si="4"/>
        <v>13693548.62</v>
      </c>
      <c r="F30" s="139">
        <v>1226135.73</v>
      </c>
      <c r="G30" s="139">
        <v>1149591.44</v>
      </c>
      <c r="H30" s="247">
        <f t="shared" si="3"/>
        <v>12467412.889999999</v>
      </c>
      <c r="I30" s="248"/>
    </row>
    <row r="31" spans="1:9" s="118" customFormat="1" ht="2.25" customHeight="1">
      <c r="A31" s="114"/>
      <c r="B31" s="112"/>
      <c r="C31" s="112"/>
      <c r="D31" s="112"/>
      <c r="E31" s="112"/>
      <c r="F31" s="112"/>
      <c r="G31" s="112"/>
      <c r="H31" s="113"/>
      <c r="I31" s="112"/>
    </row>
    <row r="32" spans="1:9" s="118" customFormat="1" ht="9" customHeight="1">
      <c r="A32" s="138" t="s">
        <v>356</v>
      </c>
      <c r="B32" s="112"/>
      <c r="C32" s="139">
        <f>SUM(C33:C41)</f>
        <v>353401433.24</v>
      </c>
      <c r="D32" s="139">
        <f>SUM(D33:D41)</f>
        <v>-8694488.93</v>
      </c>
      <c r="E32" s="139">
        <f>SUM(E33:E41)</f>
        <v>344706944.31000006</v>
      </c>
      <c r="F32" s="139">
        <f>SUM(F33:F41)</f>
        <v>254087609.43</v>
      </c>
      <c r="G32" s="139">
        <f>SUM(G33:G41)</f>
        <v>243991165.99999997</v>
      </c>
      <c r="H32" s="247">
        <f>SUM(H33:I41)</f>
        <v>90619334.88000001</v>
      </c>
      <c r="I32" s="248"/>
    </row>
    <row r="33" spans="1:9" s="118" customFormat="1" ht="9" customHeight="1">
      <c r="A33" s="140" t="s">
        <v>357</v>
      </c>
      <c r="B33" s="112"/>
      <c r="C33" s="139">
        <v>25215313.27</v>
      </c>
      <c r="D33" s="139">
        <v>167635.35</v>
      </c>
      <c r="E33" s="139">
        <f>SUM(C33:D33)</f>
        <v>25382948.62</v>
      </c>
      <c r="F33" s="139">
        <v>17866046.27</v>
      </c>
      <c r="G33" s="139">
        <v>16867228.12</v>
      </c>
      <c r="H33" s="247">
        <f aca="true" t="shared" si="5" ref="H33:H41">+E33-F33</f>
        <v>7516902.3500000015</v>
      </c>
      <c r="I33" s="248"/>
    </row>
    <row r="34" spans="1:9" s="118" customFormat="1" ht="9" customHeight="1">
      <c r="A34" s="140" t="s">
        <v>358</v>
      </c>
      <c r="B34" s="112"/>
      <c r="C34" s="139">
        <v>46164043.6</v>
      </c>
      <c r="D34" s="139">
        <v>706917.64</v>
      </c>
      <c r="E34" s="139">
        <f aca="true" t="shared" si="6" ref="E34:E41">SUM(C34:D34)</f>
        <v>46870961.24</v>
      </c>
      <c r="F34" s="139">
        <v>23334738.47</v>
      </c>
      <c r="G34" s="139">
        <v>22113050.09</v>
      </c>
      <c r="H34" s="247">
        <f t="shared" si="5"/>
        <v>23536222.770000003</v>
      </c>
      <c r="I34" s="248"/>
    </row>
    <row r="35" spans="1:9" s="118" customFormat="1" ht="9" customHeight="1">
      <c r="A35" s="140" t="s">
        <v>359</v>
      </c>
      <c r="B35" s="112"/>
      <c r="C35" s="141">
        <v>29804656.77</v>
      </c>
      <c r="D35" s="141">
        <v>4935652.73</v>
      </c>
      <c r="E35" s="139">
        <f t="shared" si="6"/>
        <v>34740309.5</v>
      </c>
      <c r="F35" s="141">
        <v>8544517.41</v>
      </c>
      <c r="G35" s="141">
        <v>7352947.89</v>
      </c>
      <c r="H35" s="247">
        <f t="shared" si="5"/>
        <v>26195792.09</v>
      </c>
      <c r="I35" s="248"/>
    </row>
    <row r="36" spans="1:9" s="118" customFormat="1" ht="9" customHeight="1">
      <c r="A36" s="140" t="s">
        <v>360</v>
      </c>
      <c r="B36" s="112"/>
      <c r="C36" s="139">
        <v>83435831.64</v>
      </c>
      <c r="D36" s="139">
        <v>-542662.75</v>
      </c>
      <c r="E36" s="139">
        <f t="shared" si="6"/>
        <v>82893168.89</v>
      </c>
      <c r="F36" s="139">
        <v>125769457.73</v>
      </c>
      <c r="G36" s="139">
        <v>125549925.68</v>
      </c>
      <c r="H36" s="247">
        <f t="shared" si="5"/>
        <v>-42876288.84</v>
      </c>
      <c r="I36" s="248"/>
    </row>
    <row r="37" spans="1:9" s="118" customFormat="1" ht="9" customHeight="1">
      <c r="A37" s="140" t="s">
        <v>361</v>
      </c>
      <c r="B37" s="112"/>
      <c r="C37" s="141">
        <v>11993406.14</v>
      </c>
      <c r="D37" s="141">
        <v>1120221.95</v>
      </c>
      <c r="E37" s="139">
        <f t="shared" si="6"/>
        <v>13113628.09</v>
      </c>
      <c r="F37" s="141">
        <v>3199046.56</v>
      </c>
      <c r="G37" s="141">
        <v>3116430.95</v>
      </c>
      <c r="H37" s="247">
        <f t="shared" si="5"/>
        <v>9914581.53</v>
      </c>
      <c r="I37" s="248"/>
    </row>
    <row r="38" spans="1:9" s="118" customFormat="1" ht="9" customHeight="1">
      <c r="A38" s="140" t="s">
        <v>362</v>
      </c>
      <c r="B38" s="112"/>
      <c r="C38" s="139">
        <v>32804187.84</v>
      </c>
      <c r="D38" s="139">
        <v>130516</v>
      </c>
      <c r="E38" s="139">
        <f t="shared" si="6"/>
        <v>32934703.84</v>
      </c>
      <c r="F38" s="139">
        <v>26254398.01</v>
      </c>
      <c r="G38" s="139">
        <v>20229339.45</v>
      </c>
      <c r="H38" s="247">
        <f t="shared" si="5"/>
        <v>6680305.829999998</v>
      </c>
      <c r="I38" s="248"/>
    </row>
    <row r="39" spans="1:9" s="118" customFormat="1" ht="9" customHeight="1">
      <c r="A39" s="140" t="s">
        <v>363</v>
      </c>
      <c r="B39" s="112"/>
      <c r="C39" s="139">
        <v>24535297.01</v>
      </c>
      <c r="D39" s="139">
        <v>-4257632.45</v>
      </c>
      <c r="E39" s="139">
        <f>SUM(C39:D39)</f>
        <v>20277664.560000002</v>
      </c>
      <c r="F39" s="139">
        <v>5779856.72</v>
      </c>
      <c r="G39" s="139">
        <v>5691328.7</v>
      </c>
      <c r="H39" s="247">
        <f t="shared" si="5"/>
        <v>14497807.840000004</v>
      </c>
      <c r="I39" s="248"/>
    </row>
    <row r="40" spans="1:9" s="118" customFormat="1" ht="9" customHeight="1">
      <c r="A40" s="140" t="s">
        <v>364</v>
      </c>
      <c r="B40" s="112"/>
      <c r="C40" s="139">
        <v>22369807.97</v>
      </c>
      <c r="D40" s="139">
        <v>760847</v>
      </c>
      <c r="E40" s="139">
        <f t="shared" si="6"/>
        <v>23130654.97</v>
      </c>
      <c r="F40" s="139">
        <v>3964288.43</v>
      </c>
      <c r="G40" s="139">
        <v>3963563.43</v>
      </c>
      <c r="H40" s="247">
        <f t="shared" si="5"/>
        <v>19166366.54</v>
      </c>
      <c r="I40" s="248"/>
    </row>
    <row r="41" spans="1:9" s="118" customFormat="1" ht="9" customHeight="1">
      <c r="A41" s="140" t="s">
        <v>365</v>
      </c>
      <c r="B41" s="112"/>
      <c r="C41" s="139">
        <v>77078889</v>
      </c>
      <c r="D41" s="139">
        <v>-11715984.4</v>
      </c>
      <c r="E41" s="139">
        <f t="shared" si="6"/>
        <v>65362904.6</v>
      </c>
      <c r="F41" s="139">
        <v>39375259.83</v>
      </c>
      <c r="G41" s="139">
        <v>39107351.69</v>
      </c>
      <c r="H41" s="247">
        <f t="shared" si="5"/>
        <v>25987644.770000003</v>
      </c>
      <c r="I41" s="248"/>
    </row>
    <row r="42" spans="1:9" s="118" customFormat="1" ht="2.25" customHeight="1">
      <c r="A42" s="114"/>
      <c r="B42" s="112"/>
      <c r="C42" s="112"/>
      <c r="D42" s="112"/>
      <c r="E42" s="112"/>
      <c r="F42" s="112"/>
      <c r="G42" s="112"/>
      <c r="H42" s="113"/>
      <c r="I42" s="112"/>
    </row>
    <row r="43" spans="1:9" s="118" customFormat="1" ht="9" customHeight="1">
      <c r="A43" s="256" t="s">
        <v>366</v>
      </c>
      <c r="B43" s="112"/>
      <c r="C43" s="252">
        <f>SUM(C45:C53)</f>
        <v>3689613091.63</v>
      </c>
      <c r="D43" s="252">
        <f>SUM(D45:D53)</f>
        <v>67052239.06</v>
      </c>
      <c r="E43" s="252">
        <f>SUM(E45:E53)</f>
        <v>3756665330.69</v>
      </c>
      <c r="F43" s="252">
        <f>SUM(F45:F53)</f>
        <v>1894726438.64</v>
      </c>
      <c r="G43" s="252">
        <f>SUM(G45:G53)</f>
        <v>1789534994.44</v>
      </c>
      <c r="H43" s="257">
        <f>SUM(H45:I53)</f>
        <v>1861938892.0500002</v>
      </c>
      <c r="I43" s="258"/>
    </row>
    <row r="44" spans="1:9" s="118" customFormat="1" ht="9" customHeight="1">
      <c r="A44" s="256"/>
      <c r="B44" s="112"/>
      <c r="C44" s="252"/>
      <c r="D44" s="252"/>
      <c r="E44" s="252"/>
      <c r="F44" s="252"/>
      <c r="G44" s="252"/>
      <c r="H44" s="257"/>
      <c r="I44" s="258"/>
    </row>
    <row r="45" spans="1:9" s="118" customFormat="1" ht="9" customHeight="1">
      <c r="A45" s="140" t="s">
        <v>367</v>
      </c>
      <c r="B45" s="112"/>
      <c r="C45" s="141">
        <v>3213394300.67</v>
      </c>
      <c r="D45" s="141">
        <v>31539474.06</v>
      </c>
      <c r="E45" s="141">
        <f>SUM(C45:D45)</f>
        <v>3244933774.73</v>
      </c>
      <c r="F45" s="141">
        <v>1735020754.68</v>
      </c>
      <c r="G45" s="141">
        <v>1675543590.26</v>
      </c>
      <c r="H45" s="247">
        <f aca="true" t="shared" si="7" ref="H45:H53">+E45-F45</f>
        <v>1509913020.05</v>
      </c>
      <c r="I45" s="248"/>
    </row>
    <row r="46" spans="1:9" s="118" customFormat="1" ht="9" customHeight="1">
      <c r="A46" s="140" t="s">
        <v>368</v>
      </c>
      <c r="B46" s="112"/>
      <c r="C46" s="139">
        <v>218133362</v>
      </c>
      <c r="D46" s="139">
        <v>0</v>
      </c>
      <c r="E46" s="141">
        <f aca="true" t="shared" si="8" ref="E46:E53">SUM(C46:D46)</f>
        <v>218133362</v>
      </c>
      <c r="F46" s="139">
        <v>66293320.6</v>
      </c>
      <c r="G46" s="139">
        <v>18028363.2</v>
      </c>
      <c r="H46" s="247">
        <f t="shared" si="7"/>
        <v>151840041.4</v>
      </c>
      <c r="I46" s="248"/>
    </row>
    <row r="47" spans="1:9" s="118" customFormat="1" ht="9" customHeight="1">
      <c r="A47" s="140" t="s">
        <v>369</v>
      </c>
      <c r="B47" s="112"/>
      <c r="C47" s="139">
        <v>14705541</v>
      </c>
      <c r="D47" s="139">
        <v>23822268</v>
      </c>
      <c r="E47" s="141">
        <f t="shared" si="8"/>
        <v>38527809</v>
      </c>
      <c r="F47" s="139">
        <v>5750000</v>
      </c>
      <c r="G47" s="139">
        <v>2100000</v>
      </c>
      <c r="H47" s="247">
        <f t="shared" si="7"/>
        <v>32777809</v>
      </c>
      <c r="I47" s="248"/>
    </row>
    <row r="48" spans="1:9" s="118" customFormat="1" ht="9" customHeight="1">
      <c r="A48" s="140" t="s">
        <v>370</v>
      </c>
      <c r="B48" s="112"/>
      <c r="C48" s="139">
        <v>72531583</v>
      </c>
      <c r="D48" s="139">
        <v>11660497</v>
      </c>
      <c r="E48" s="141">
        <f t="shared" si="8"/>
        <v>84192080</v>
      </c>
      <c r="F48" s="139">
        <v>24283181.13</v>
      </c>
      <c r="G48" s="139">
        <v>24133181.13</v>
      </c>
      <c r="H48" s="247">
        <f t="shared" si="7"/>
        <v>59908898.870000005</v>
      </c>
      <c r="I48" s="248"/>
    </row>
    <row r="49" spans="1:9" s="118" customFormat="1" ht="9" customHeight="1">
      <c r="A49" s="140" t="s">
        <v>371</v>
      </c>
      <c r="B49" s="112"/>
      <c r="C49" s="139">
        <v>169788304.96</v>
      </c>
      <c r="D49" s="139">
        <v>0</v>
      </c>
      <c r="E49" s="141">
        <f t="shared" si="8"/>
        <v>169788304.96</v>
      </c>
      <c r="F49" s="139">
        <v>62119415.14</v>
      </c>
      <c r="G49" s="139">
        <v>68482620.76</v>
      </c>
      <c r="H49" s="247">
        <f t="shared" si="7"/>
        <v>107668889.82000001</v>
      </c>
      <c r="I49" s="248"/>
    </row>
    <row r="50" spans="1:9" s="118" customFormat="1" ht="9" customHeight="1">
      <c r="A50" s="140" t="s">
        <v>372</v>
      </c>
      <c r="B50" s="112"/>
      <c r="C50" s="141">
        <v>0</v>
      </c>
      <c r="D50" s="141">
        <v>0</v>
      </c>
      <c r="E50" s="141">
        <f t="shared" si="8"/>
        <v>0</v>
      </c>
      <c r="F50" s="141">
        <v>0</v>
      </c>
      <c r="G50" s="141">
        <v>0</v>
      </c>
      <c r="H50" s="247">
        <f t="shared" si="7"/>
        <v>0</v>
      </c>
      <c r="I50" s="248"/>
    </row>
    <row r="51" spans="1:9" s="118" customFormat="1" ht="9" customHeight="1">
      <c r="A51" s="140" t="s">
        <v>373</v>
      </c>
      <c r="B51" s="112"/>
      <c r="C51" s="139">
        <v>0</v>
      </c>
      <c r="D51" s="139">
        <v>0</v>
      </c>
      <c r="E51" s="141">
        <f t="shared" si="8"/>
        <v>0</v>
      </c>
      <c r="F51" s="139">
        <v>0</v>
      </c>
      <c r="G51" s="139">
        <v>0</v>
      </c>
      <c r="H51" s="247">
        <f t="shared" si="7"/>
        <v>0</v>
      </c>
      <c r="I51" s="248"/>
    </row>
    <row r="52" spans="1:9" s="118" customFormat="1" ht="9" customHeight="1">
      <c r="A52" s="140" t="s">
        <v>374</v>
      </c>
      <c r="B52" s="112"/>
      <c r="C52" s="139">
        <v>1060000</v>
      </c>
      <c r="D52" s="139">
        <v>30000</v>
      </c>
      <c r="E52" s="141">
        <f t="shared" si="8"/>
        <v>1090000</v>
      </c>
      <c r="F52" s="139">
        <v>1259767.09</v>
      </c>
      <c r="G52" s="139">
        <v>1247239.09</v>
      </c>
      <c r="H52" s="247">
        <f t="shared" si="7"/>
        <v>-169767.09000000008</v>
      </c>
      <c r="I52" s="248"/>
    </row>
    <row r="53" spans="1:9" s="118" customFormat="1" ht="9" customHeight="1">
      <c r="A53" s="140" t="s">
        <v>375</v>
      </c>
      <c r="B53" s="112"/>
      <c r="C53" s="139">
        <v>0</v>
      </c>
      <c r="D53" s="139">
        <v>0</v>
      </c>
      <c r="E53" s="141">
        <f t="shared" si="8"/>
        <v>0</v>
      </c>
      <c r="F53" s="139">
        <v>0</v>
      </c>
      <c r="G53" s="139">
        <v>0</v>
      </c>
      <c r="H53" s="247">
        <f t="shared" si="7"/>
        <v>0</v>
      </c>
      <c r="I53" s="248"/>
    </row>
    <row r="54" spans="1:9" s="118" customFormat="1" ht="2.25" customHeight="1">
      <c r="A54" s="114"/>
      <c r="B54" s="112"/>
      <c r="C54" s="112"/>
      <c r="D54" s="112"/>
      <c r="E54" s="112"/>
      <c r="F54" s="112"/>
      <c r="G54" s="112"/>
      <c r="H54" s="113"/>
      <c r="I54" s="112"/>
    </row>
    <row r="55" spans="1:9" s="118" customFormat="1" ht="9" customHeight="1">
      <c r="A55" s="142" t="s">
        <v>376</v>
      </c>
      <c r="B55" s="112"/>
      <c r="C55" s="139">
        <f>SUM(C56:C64)</f>
        <v>60252457.73</v>
      </c>
      <c r="D55" s="139">
        <f>SUM(D56:D64)</f>
        <v>-1994302.42</v>
      </c>
      <c r="E55" s="139">
        <f>SUM(E56:E64)</f>
        <v>58258155.31</v>
      </c>
      <c r="F55" s="139">
        <f>SUM(F56:F64)</f>
        <v>1416976.9700000002</v>
      </c>
      <c r="G55" s="139">
        <f>SUM(G56:G64)</f>
        <v>1416976.9700000002</v>
      </c>
      <c r="H55" s="247">
        <f>SUM(H56:I64)</f>
        <v>56841178.34</v>
      </c>
      <c r="I55" s="248"/>
    </row>
    <row r="56" spans="1:9" s="118" customFormat="1" ht="9" customHeight="1">
      <c r="A56" s="140" t="s">
        <v>377</v>
      </c>
      <c r="B56" s="112"/>
      <c r="C56" s="139">
        <v>34736709.55</v>
      </c>
      <c r="D56" s="139">
        <v>1015182.45</v>
      </c>
      <c r="E56" s="139">
        <f>SUM(C56:D56)</f>
        <v>35751892</v>
      </c>
      <c r="F56" s="139">
        <v>1376888.07</v>
      </c>
      <c r="G56" s="139">
        <v>1376888.07</v>
      </c>
      <c r="H56" s="247">
        <f aca="true" t="shared" si="9" ref="H56:H64">+E56-F56</f>
        <v>34375003.93</v>
      </c>
      <c r="I56" s="248"/>
    </row>
    <row r="57" spans="1:9" s="118" customFormat="1" ht="9" customHeight="1">
      <c r="A57" s="140" t="s">
        <v>378</v>
      </c>
      <c r="B57" s="112"/>
      <c r="C57" s="139">
        <v>11439869.18</v>
      </c>
      <c r="D57" s="139">
        <v>18253.25</v>
      </c>
      <c r="E57" s="139">
        <f aca="true" t="shared" si="10" ref="E57:E64">SUM(C57:D57)</f>
        <v>11458122.43</v>
      </c>
      <c r="F57" s="139">
        <v>16542.3</v>
      </c>
      <c r="G57" s="139">
        <v>16542.3</v>
      </c>
      <c r="H57" s="247">
        <f t="shared" si="9"/>
        <v>11441580.129999999</v>
      </c>
      <c r="I57" s="248"/>
    </row>
    <row r="58" spans="1:9" s="118" customFormat="1" ht="9" customHeight="1">
      <c r="A58" s="140" t="s">
        <v>379</v>
      </c>
      <c r="B58" s="112"/>
      <c r="C58" s="139">
        <v>47280</v>
      </c>
      <c r="D58" s="139">
        <v>0</v>
      </c>
      <c r="E58" s="139">
        <f t="shared" si="10"/>
        <v>47280</v>
      </c>
      <c r="F58" s="139">
        <v>0</v>
      </c>
      <c r="G58" s="139">
        <v>0</v>
      </c>
      <c r="H58" s="247">
        <f t="shared" si="9"/>
        <v>47280</v>
      </c>
      <c r="I58" s="248"/>
    </row>
    <row r="59" spans="1:9" s="118" customFormat="1" ht="9" customHeight="1">
      <c r="A59" s="140" t="s">
        <v>380</v>
      </c>
      <c r="B59" s="112"/>
      <c r="C59" s="139">
        <v>12015567.97</v>
      </c>
      <c r="D59" s="139">
        <v>-2881083.32</v>
      </c>
      <c r="E59" s="139">
        <f t="shared" si="10"/>
        <v>9134484.65</v>
      </c>
      <c r="F59" s="139">
        <v>0</v>
      </c>
      <c r="G59" s="139">
        <v>0</v>
      </c>
      <c r="H59" s="247">
        <f t="shared" si="9"/>
        <v>9134484.65</v>
      </c>
      <c r="I59" s="248"/>
    </row>
    <row r="60" spans="1:9" s="118" customFormat="1" ht="9" customHeight="1">
      <c r="A60" s="140" t="s">
        <v>381</v>
      </c>
      <c r="B60" s="112"/>
      <c r="C60" s="139">
        <v>0</v>
      </c>
      <c r="D60" s="139">
        <v>0</v>
      </c>
      <c r="E60" s="139">
        <f t="shared" si="10"/>
        <v>0</v>
      </c>
      <c r="F60" s="139">
        <v>0</v>
      </c>
      <c r="G60" s="139">
        <v>0</v>
      </c>
      <c r="H60" s="247">
        <f t="shared" si="9"/>
        <v>0</v>
      </c>
      <c r="I60" s="248"/>
    </row>
    <row r="61" spans="1:9" s="118" customFormat="1" ht="9" customHeight="1">
      <c r="A61" s="140" t="s">
        <v>382</v>
      </c>
      <c r="B61" s="112"/>
      <c r="C61" s="139">
        <v>995761</v>
      </c>
      <c r="D61" s="139">
        <v>-5154.8</v>
      </c>
      <c r="E61" s="139">
        <f t="shared" si="10"/>
        <v>990606.2</v>
      </c>
      <c r="F61" s="139">
        <v>23546.6</v>
      </c>
      <c r="G61" s="139">
        <v>23546.6</v>
      </c>
      <c r="H61" s="247">
        <f t="shared" si="9"/>
        <v>967059.6</v>
      </c>
      <c r="I61" s="248"/>
    </row>
    <row r="62" spans="1:9" s="118" customFormat="1" ht="9" customHeight="1">
      <c r="A62" s="140" t="s">
        <v>383</v>
      </c>
      <c r="B62" s="112"/>
      <c r="C62" s="139">
        <v>0</v>
      </c>
      <c r="D62" s="139">
        <v>0</v>
      </c>
      <c r="E62" s="139">
        <f t="shared" si="10"/>
        <v>0</v>
      </c>
      <c r="F62" s="139">
        <v>0</v>
      </c>
      <c r="G62" s="139">
        <v>0</v>
      </c>
      <c r="H62" s="247">
        <f t="shared" si="9"/>
        <v>0</v>
      </c>
      <c r="I62" s="248"/>
    </row>
    <row r="63" spans="1:9" s="118" customFormat="1" ht="9" customHeight="1">
      <c r="A63" s="140" t="s">
        <v>384</v>
      </c>
      <c r="B63" s="112"/>
      <c r="C63" s="139">
        <v>601650</v>
      </c>
      <c r="D63" s="139">
        <v>0</v>
      </c>
      <c r="E63" s="139">
        <f t="shared" si="10"/>
        <v>601650</v>
      </c>
      <c r="F63" s="139">
        <v>0</v>
      </c>
      <c r="G63" s="139">
        <v>0</v>
      </c>
      <c r="H63" s="247">
        <f t="shared" si="9"/>
        <v>601650</v>
      </c>
      <c r="I63" s="248"/>
    </row>
    <row r="64" spans="1:9" s="118" customFormat="1" ht="9" customHeight="1">
      <c r="A64" s="140" t="s">
        <v>385</v>
      </c>
      <c r="B64" s="112"/>
      <c r="C64" s="139">
        <v>415620.03</v>
      </c>
      <c r="D64" s="139">
        <v>-141500</v>
      </c>
      <c r="E64" s="139">
        <f t="shared" si="10"/>
        <v>274120.03</v>
      </c>
      <c r="F64" s="139">
        <v>0</v>
      </c>
      <c r="G64" s="139">
        <v>0</v>
      </c>
      <c r="H64" s="247">
        <f t="shared" si="9"/>
        <v>274120.03</v>
      </c>
      <c r="I64" s="248"/>
    </row>
    <row r="65" spans="1:9" s="118" customFormat="1" ht="2.25" customHeight="1">
      <c r="A65" s="114"/>
      <c r="B65" s="112"/>
      <c r="C65" s="112"/>
      <c r="D65" s="112"/>
      <c r="E65" s="112"/>
      <c r="F65" s="112"/>
      <c r="G65" s="112"/>
      <c r="H65" s="113"/>
      <c r="I65" s="112"/>
    </row>
    <row r="66" spans="1:9" s="118" customFormat="1" ht="9" customHeight="1">
      <c r="A66" s="138" t="s">
        <v>386</v>
      </c>
      <c r="B66" s="112"/>
      <c r="C66" s="139">
        <f>SUM(C67:C69)</f>
        <v>151500000</v>
      </c>
      <c r="D66" s="139">
        <f>SUM(D67:D69)</f>
        <v>495683905.11</v>
      </c>
      <c r="E66" s="139">
        <f>SUM(E67:E69)</f>
        <v>647183905.1099999</v>
      </c>
      <c r="F66" s="139">
        <f>SUM(F67:F69)</f>
        <v>260556295.15</v>
      </c>
      <c r="G66" s="139">
        <f>SUM(G67:G69)</f>
        <v>247885575.48</v>
      </c>
      <c r="H66" s="247">
        <f>SUM(H67:I69)</f>
        <v>386627609.9599999</v>
      </c>
      <c r="I66" s="248"/>
    </row>
    <row r="67" spans="1:9" s="118" customFormat="1" ht="9" customHeight="1">
      <c r="A67" s="140" t="s">
        <v>387</v>
      </c>
      <c r="B67" s="112"/>
      <c r="C67" s="139">
        <v>2500000</v>
      </c>
      <c r="D67" s="139">
        <v>335815042.59</v>
      </c>
      <c r="E67" s="139">
        <f>SUM(C67:D67)</f>
        <v>338315042.59</v>
      </c>
      <c r="F67" s="139">
        <v>197708037.19</v>
      </c>
      <c r="G67" s="139">
        <v>185063206.23</v>
      </c>
      <c r="H67" s="247">
        <f>+E67-F67</f>
        <v>140607005.39999998</v>
      </c>
      <c r="I67" s="248"/>
    </row>
    <row r="68" spans="1:9" s="118" customFormat="1" ht="9" customHeight="1">
      <c r="A68" s="140" t="s">
        <v>388</v>
      </c>
      <c r="B68" s="112"/>
      <c r="C68" s="139">
        <v>149000000</v>
      </c>
      <c r="D68" s="139">
        <v>159868862.52</v>
      </c>
      <c r="E68" s="139">
        <f>SUM(C68:D68)</f>
        <v>308868862.52</v>
      </c>
      <c r="F68" s="139">
        <v>62848257.96</v>
      </c>
      <c r="G68" s="139">
        <v>62822369.25</v>
      </c>
      <c r="H68" s="247">
        <f>+E68-F68</f>
        <v>246020604.55999997</v>
      </c>
      <c r="I68" s="248"/>
    </row>
    <row r="69" spans="1:9" s="118" customFormat="1" ht="9" customHeight="1">
      <c r="A69" s="140" t="s">
        <v>389</v>
      </c>
      <c r="B69" s="112"/>
      <c r="C69" s="139">
        <v>0</v>
      </c>
      <c r="D69" s="139">
        <v>0</v>
      </c>
      <c r="E69" s="139">
        <f>SUM(C69:D69)</f>
        <v>0</v>
      </c>
      <c r="F69" s="139">
        <v>0</v>
      </c>
      <c r="G69" s="139">
        <v>0</v>
      </c>
      <c r="H69" s="247">
        <f>+E69-F69</f>
        <v>0</v>
      </c>
      <c r="I69" s="248"/>
    </row>
    <row r="70" spans="1:9" s="118" customFormat="1" ht="2.25" customHeight="1">
      <c r="A70" s="114"/>
      <c r="B70" s="112"/>
      <c r="C70" s="112"/>
      <c r="D70" s="112"/>
      <c r="E70" s="112"/>
      <c r="F70" s="112"/>
      <c r="G70" s="112"/>
      <c r="H70" s="113"/>
      <c r="I70" s="112"/>
    </row>
    <row r="71" spans="1:9" s="118" customFormat="1" ht="9" customHeight="1">
      <c r="A71" s="142" t="s">
        <v>390</v>
      </c>
      <c r="B71" s="112"/>
      <c r="C71" s="141">
        <f>SUM(C72:C79)</f>
        <v>1000000</v>
      </c>
      <c r="D71" s="141">
        <f>SUM(D72:D79)</f>
        <v>0</v>
      </c>
      <c r="E71" s="141">
        <f>SUM(E72:E79)</f>
        <v>1000000</v>
      </c>
      <c r="F71" s="141">
        <f>SUM(F72:F79)</f>
        <v>0</v>
      </c>
      <c r="G71" s="141">
        <f>SUM(G72:G79)</f>
        <v>0</v>
      </c>
      <c r="H71" s="260">
        <f>SUM(H72:I79)</f>
        <v>1000000</v>
      </c>
      <c r="I71" s="258"/>
    </row>
    <row r="72" spans="1:9" s="118" customFormat="1" ht="9" customHeight="1">
      <c r="A72" s="140" t="s">
        <v>391</v>
      </c>
      <c r="B72" s="112"/>
      <c r="C72" s="141">
        <v>0</v>
      </c>
      <c r="D72" s="141">
        <v>0</v>
      </c>
      <c r="E72" s="141">
        <f>SUM(C72:D72)</f>
        <v>0</v>
      </c>
      <c r="F72" s="141">
        <v>0</v>
      </c>
      <c r="G72" s="141">
        <v>0</v>
      </c>
      <c r="H72" s="247">
        <f aca="true" t="shared" si="11" ref="H72:H79">+E72-F72</f>
        <v>0</v>
      </c>
      <c r="I72" s="248"/>
    </row>
    <row r="73" spans="1:9" s="118" customFormat="1" ht="9" customHeight="1">
      <c r="A73" s="140" t="s">
        <v>392</v>
      </c>
      <c r="B73" s="112"/>
      <c r="C73" s="139">
        <v>0</v>
      </c>
      <c r="D73" s="139">
        <v>0</v>
      </c>
      <c r="E73" s="139">
        <f>SUM(C73:D73)</f>
        <v>0</v>
      </c>
      <c r="F73" s="139">
        <v>0</v>
      </c>
      <c r="G73" s="139">
        <v>0</v>
      </c>
      <c r="H73" s="247">
        <f t="shared" si="11"/>
        <v>0</v>
      </c>
      <c r="I73" s="248"/>
    </row>
    <row r="74" spans="1:9" s="118" customFormat="1" ht="9" customHeight="1">
      <c r="A74" s="140" t="s">
        <v>393</v>
      </c>
      <c r="B74" s="112"/>
      <c r="C74" s="139">
        <v>0</v>
      </c>
      <c r="D74" s="139">
        <v>0</v>
      </c>
      <c r="E74" s="139">
        <f>SUM(C74:D74)</f>
        <v>0</v>
      </c>
      <c r="F74" s="139">
        <v>0</v>
      </c>
      <c r="G74" s="139">
        <v>0</v>
      </c>
      <c r="H74" s="247">
        <f t="shared" si="11"/>
        <v>0</v>
      </c>
      <c r="I74" s="248"/>
    </row>
    <row r="75" spans="1:9" s="118" customFormat="1" ht="9" customHeight="1">
      <c r="A75" s="140" t="s">
        <v>394</v>
      </c>
      <c r="B75" s="112"/>
      <c r="C75" s="139">
        <v>0</v>
      </c>
      <c r="D75" s="139">
        <v>0</v>
      </c>
      <c r="E75" s="139">
        <f>SUM(C75:D75)</f>
        <v>0</v>
      </c>
      <c r="F75" s="139">
        <v>0</v>
      </c>
      <c r="G75" s="139">
        <v>0</v>
      </c>
      <c r="H75" s="247">
        <f t="shared" si="11"/>
        <v>0</v>
      </c>
      <c r="I75" s="248"/>
    </row>
    <row r="76" spans="1:9" s="118" customFormat="1" ht="9" customHeight="1">
      <c r="A76" s="253" t="s">
        <v>395</v>
      </c>
      <c r="B76" s="112"/>
      <c r="C76" s="259">
        <v>1000000</v>
      </c>
      <c r="D76" s="259">
        <v>0</v>
      </c>
      <c r="E76" s="259">
        <f>SUM(C76:D77)</f>
        <v>1000000</v>
      </c>
      <c r="F76" s="259">
        <v>0</v>
      </c>
      <c r="G76" s="259">
        <v>0</v>
      </c>
      <c r="H76" s="247">
        <f t="shared" si="11"/>
        <v>1000000</v>
      </c>
      <c r="I76" s="248"/>
    </row>
    <row r="77" spans="1:9" s="118" customFormat="1" ht="9" customHeight="1">
      <c r="A77" s="253"/>
      <c r="B77" s="112"/>
      <c r="C77" s="259"/>
      <c r="D77" s="259"/>
      <c r="E77" s="259"/>
      <c r="F77" s="259"/>
      <c r="G77" s="259"/>
      <c r="H77" s="247">
        <f t="shared" si="11"/>
        <v>0</v>
      </c>
      <c r="I77" s="248"/>
    </row>
    <row r="78" spans="1:9" s="118" customFormat="1" ht="9" customHeight="1">
      <c r="A78" s="140" t="s">
        <v>396</v>
      </c>
      <c r="B78" s="112"/>
      <c r="C78" s="139">
        <v>0</v>
      </c>
      <c r="D78" s="139">
        <v>0</v>
      </c>
      <c r="E78" s="139">
        <f>SUM(C78:D78)</f>
        <v>0</v>
      </c>
      <c r="F78" s="139">
        <v>0</v>
      </c>
      <c r="G78" s="139">
        <v>0</v>
      </c>
      <c r="H78" s="247">
        <f t="shared" si="11"/>
        <v>0</v>
      </c>
      <c r="I78" s="248"/>
    </row>
    <row r="79" spans="1:9" s="118" customFormat="1" ht="9" customHeight="1">
      <c r="A79" s="140" t="s">
        <v>397</v>
      </c>
      <c r="B79" s="112"/>
      <c r="C79" s="141">
        <v>0</v>
      </c>
      <c r="D79" s="141">
        <v>0</v>
      </c>
      <c r="E79" s="141">
        <f>SUM(C79:D79)</f>
        <v>0</v>
      </c>
      <c r="F79" s="141">
        <v>0</v>
      </c>
      <c r="G79" s="141">
        <v>0</v>
      </c>
      <c r="H79" s="247">
        <f t="shared" si="11"/>
        <v>0</v>
      </c>
      <c r="I79" s="248"/>
    </row>
    <row r="80" spans="1:9" s="118" customFormat="1" ht="2.25" customHeight="1">
      <c r="A80" s="114"/>
      <c r="B80" s="112"/>
      <c r="C80" s="112"/>
      <c r="D80" s="112"/>
      <c r="E80" s="112"/>
      <c r="F80" s="112"/>
      <c r="G80" s="112"/>
      <c r="H80" s="113"/>
      <c r="I80" s="112"/>
    </row>
    <row r="81" spans="1:9" s="118" customFormat="1" ht="9" customHeight="1">
      <c r="A81" s="138" t="s">
        <v>398</v>
      </c>
      <c r="B81" s="112"/>
      <c r="C81" s="139">
        <f>SUM(C82:C84)</f>
        <v>2338393312</v>
      </c>
      <c r="D81" s="139">
        <f>SUM(D82:D84)</f>
        <v>45552501.37</v>
      </c>
      <c r="E81" s="139">
        <f>SUM(E82:E84)</f>
        <v>2383945813.37</v>
      </c>
      <c r="F81" s="139">
        <f>SUM(F82:F84)</f>
        <v>1230316881.6299999</v>
      </c>
      <c r="G81" s="139">
        <f>SUM(G82:G84)</f>
        <v>1212777655.54</v>
      </c>
      <c r="H81" s="247">
        <f>SUM(H82:I84)</f>
        <v>1153628931.74</v>
      </c>
      <c r="I81" s="248"/>
    </row>
    <row r="82" spans="1:9" s="118" customFormat="1" ht="9" customHeight="1">
      <c r="A82" s="140" t="s">
        <v>399</v>
      </c>
      <c r="B82" s="112"/>
      <c r="C82" s="139">
        <v>2327303312</v>
      </c>
      <c r="D82" s="139">
        <v>0</v>
      </c>
      <c r="E82" s="139">
        <f>SUM(C82:D82)</f>
        <v>2327303312</v>
      </c>
      <c r="F82" s="139">
        <v>1182308322.26</v>
      </c>
      <c r="G82" s="139">
        <v>1178502940.87</v>
      </c>
      <c r="H82" s="247">
        <f>+E82-F82</f>
        <v>1144994989.74</v>
      </c>
      <c r="I82" s="248"/>
    </row>
    <row r="83" spans="1:9" s="118" customFormat="1" ht="9" customHeight="1">
      <c r="A83" s="140" t="s">
        <v>400</v>
      </c>
      <c r="B83" s="112"/>
      <c r="C83" s="139">
        <v>0</v>
      </c>
      <c r="D83" s="139">
        <v>0</v>
      </c>
      <c r="E83" s="139">
        <f>SUM(C83:D83)</f>
        <v>0</v>
      </c>
      <c r="F83" s="139">
        <v>0</v>
      </c>
      <c r="G83" s="139">
        <v>0</v>
      </c>
      <c r="H83" s="247">
        <f>+E83-F83</f>
        <v>0</v>
      </c>
      <c r="I83" s="248"/>
    </row>
    <row r="84" spans="1:9" s="118" customFormat="1" ht="9" customHeight="1">
      <c r="A84" s="140" t="s">
        <v>401</v>
      </c>
      <c r="B84" s="112"/>
      <c r="C84" s="139">
        <v>11090000</v>
      </c>
      <c r="D84" s="139">
        <v>45552501.37</v>
      </c>
      <c r="E84" s="139">
        <f>SUM(C84:D85)</f>
        <v>56642501.37</v>
      </c>
      <c r="F84" s="139">
        <v>48008559.37</v>
      </c>
      <c r="G84" s="139">
        <v>34274714.67</v>
      </c>
      <c r="H84" s="247">
        <f>+E84-F84</f>
        <v>8633942</v>
      </c>
      <c r="I84" s="248"/>
    </row>
    <row r="85" spans="1:9" s="118" customFormat="1" ht="2.25" customHeight="1">
      <c r="A85" s="114"/>
      <c r="B85" s="112"/>
      <c r="C85" s="112"/>
      <c r="D85" s="112"/>
      <c r="E85" s="112"/>
      <c r="F85" s="112"/>
      <c r="G85" s="112"/>
      <c r="H85" s="113"/>
      <c r="I85" s="112"/>
    </row>
    <row r="86" spans="1:9" s="118" customFormat="1" ht="9" customHeight="1">
      <c r="A86" s="138" t="s">
        <v>402</v>
      </c>
      <c r="B86" s="112"/>
      <c r="C86" s="139">
        <f>SUM(C87:C93)</f>
        <v>534105548.42</v>
      </c>
      <c r="D86" s="139">
        <f>SUM(D87:D93)</f>
        <v>0</v>
      </c>
      <c r="E86" s="139">
        <f>SUM(E87:E93)</f>
        <v>534105548.42</v>
      </c>
      <c r="F86" s="139">
        <f>SUM(F87:F93)</f>
        <v>212308536.2</v>
      </c>
      <c r="G86" s="139">
        <f>SUM(G87:G93)</f>
        <v>212308536.2</v>
      </c>
      <c r="H86" s="247">
        <f>SUM(H87:I93)</f>
        <v>321797012.22</v>
      </c>
      <c r="I86" s="248"/>
    </row>
    <row r="87" spans="1:9" s="118" customFormat="1" ht="9" customHeight="1">
      <c r="A87" s="140" t="s">
        <v>403</v>
      </c>
      <c r="B87" s="112"/>
      <c r="C87" s="139">
        <v>0</v>
      </c>
      <c r="D87" s="139">
        <v>0</v>
      </c>
      <c r="E87" s="139">
        <f>SUM(C87:D87)</f>
        <v>0</v>
      </c>
      <c r="F87" s="139">
        <v>0.01</v>
      </c>
      <c r="G87" s="139">
        <v>0.01</v>
      </c>
      <c r="H87" s="247">
        <f aca="true" t="shared" si="12" ref="H87:H93">+E87-F87</f>
        <v>-0.01</v>
      </c>
      <c r="I87" s="248"/>
    </row>
    <row r="88" spans="1:9" s="118" customFormat="1" ht="9" customHeight="1">
      <c r="A88" s="140" t="s">
        <v>404</v>
      </c>
      <c r="B88" s="112"/>
      <c r="C88" s="139">
        <v>534105548.42</v>
      </c>
      <c r="D88" s="139">
        <v>0</v>
      </c>
      <c r="E88" s="139">
        <f aca="true" t="shared" si="13" ref="E88:E93">SUM(C88:D88)</f>
        <v>534105548.42</v>
      </c>
      <c r="F88" s="139">
        <v>212308536.19</v>
      </c>
      <c r="G88" s="139">
        <v>212308536.19</v>
      </c>
      <c r="H88" s="247">
        <f t="shared" si="12"/>
        <v>321797012.23</v>
      </c>
      <c r="I88" s="248"/>
    </row>
    <row r="89" spans="1:9" s="118" customFormat="1" ht="9" customHeight="1">
      <c r="A89" s="140" t="s">
        <v>405</v>
      </c>
      <c r="B89" s="112"/>
      <c r="C89" s="139">
        <v>0</v>
      </c>
      <c r="D89" s="139">
        <v>0</v>
      </c>
      <c r="E89" s="139">
        <f t="shared" si="13"/>
        <v>0</v>
      </c>
      <c r="F89" s="139">
        <v>0</v>
      </c>
      <c r="G89" s="139">
        <v>0</v>
      </c>
      <c r="H89" s="247">
        <f t="shared" si="12"/>
        <v>0</v>
      </c>
      <c r="I89" s="248"/>
    </row>
    <row r="90" spans="1:9" s="118" customFormat="1" ht="9" customHeight="1">
      <c r="A90" s="140" t="s">
        <v>406</v>
      </c>
      <c r="B90" s="112"/>
      <c r="C90" s="139">
        <v>0</v>
      </c>
      <c r="D90" s="139">
        <v>0</v>
      </c>
      <c r="E90" s="139">
        <f t="shared" si="13"/>
        <v>0</v>
      </c>
      <c r="F90" s="139">
        <v>0</v>
      </c>
      <c r="G90" s="139">
        <v>0</v>
      </c>
      <c r="H90" s="247">
        <f t="shared" si="12"/>
        <v>0</v>
      </c>
      <c r="I90" s="248"/>
    </row>
    <row r="91" spans="1:9" s="118" customFormat="1" ht="9" customHeight="1">
      <c r="A91" s="140" t="s">
        <v>407</v>
      </c>
      <c r="B91" s="112"/>
      <c r="C91" s="139">
        <v>0</v>
      </c>
      <c r="D91" s="139">
        <v>0</v>
      </c>
      <c r="E91" s="139">
        <f t="shared" si="13"/>
        <v>0</v>
      </c>
      <c r="F91" s="139">
        <v>0</v>
      </c>
      <c r="G91" s="139">
        <v>0</v>
      </c>
      <c r="H91" s="247">
        <f t="shared" si="12"/>
        <v>0</v>
      </c>
      <c r="I91" s="248"/>
    </row>
    <row r="92" spans="1:9" s="118" customFormat="1" ht="9" customHeight="1">
      <c r="A92" s="140" t="s">
        <v>408</v>
      </c>
      <c r="B92" s="112"/>
      <c r="C92" s="139">
        <v>0</v>
      </c>
      <c r="D92" s="139">
        <v>0</v>
      </c>
      <c r="E92" s="139">
        <f t="shared" si="13"/>
        <v>0</v>
      </c>
      <c r="F92" s="139">
        <v>0</v>
      </c>
      <c r="G92" s="139">
        <v>0</v>
      </c>
      <c r="H92" s="247">
        <f t="shared" si="12"/>
        <v>0</v>
      </c>
      <c r="I92" s="248"/>
    </row>
    <row r="93" spans="1:9" s="118" customFormat="1" ht="9" customHeight="1">
      <c r="A93" s="140" t="s">
        <v>409</v>
      </c>
      <c r="B93" s="112"/>
      <c r="C93" s="139">
        <v>0</v>
      </c>
      <c r="D93" s="139">
        <v>0</v>
      </c>
      <c r="E93" s="139">
        <f t="shared" si="13"/>
        <v>0</v>
      </c>
      <c r="F93" s="139">
        <v>0</v>
      </c>
      <c r="G93" s="139">
        <v>0</v>
      </c>
      <c r="H93" s="247">
        <f t="shared" si="12"/>
        <v>0</v>
      </c>
      <c r="I93" s="248"/>
    </row>
    <row r="94" spans="1:9" ht="3.75" customHeight="1">
      <c r="A94" s="1"/>
      <c r="B94" s="5"/>
      <c r="C94" s="5"/>
      <c r="D94" s="5"/>
      <c r="E94" s="5"/>
      <c r="F94" s="5"/>
      <c r="G94" s="5"/>
      <c r="H94" s="2"/>
      <c r="I94" s="5"/>
    </row>
    <row r="95" spans="1:9" ht="2.25" customHeight="1">
      <c r="A95" s="3"/>
      <c r="B95" s="4"/>
      <c r="C95" s="4"/>
      <c r="D95" s="4"/>
      <c r="E95" s="4"/>
      <c r="F95" s="4"/>
      <c r="G95" s="4"/>
      <c r="H95" s="14"/>
      <c r="I95" s="4"/>
    </row>
    <row r="96" spans="1:9" ht="9" customHeight="1">
      <c r="A96" s="136" t="s">
        <v>410</v>
      </c>
      <c r="B96" s="4"/>
      <c r="C96" s="137">
        <f>+C98+C107+C118+C129+C141+C152+C157+C167+C172</f>
        <v>13352071764</v>
      </c>
      <c r="D96" s="137">
        <f aca="true" t="shared" si="14" ref="D96:I96">+D98+D107+D118+D129+D141+D152+D157+D167+D172</f>
        <v>432834692.96000004</v>
      </c>
      <c r="E96" s="137">
        <f t="shared" si="14"/>
        <v>13784906456.96</v>
      </c>
      <c r="F96" s="137">
        <f t="shared" si="14"/>
        <v>6570313219.259999</v>
      </c>
      <c r="G96" s="137">
        <f t="shared" si="14"/>
        <v>6570313219.259999</v>
      </c>
      <c r="H96" s="249">
        <f t="shared" si="14"/>
        <v>7214593237.7</v>
      </c>
      <c r="I96" s="250">
        <f t="shared" si="14"/>
        <v>0</v>
      </c>
    </row>
    <row r="97" spans="1:9" ht="1.5" customHeight="1">
      <c r="A97" s="3"/>
      <c r="B97" s="4"/>
      <c r="C97" s="4"/>
      <c r="D97" s="4"/>
      <c r="E97" s="4"/>
      <c r="F97" s="4"/>
      <c r="G97" s="4"/>
      <c r="H97" s="14"/>
      <c r="I97" s="4"/>
    </row>
    <row r="98" spans="1:9" s="118" customFormat="1" ht="9" customHeight="1">
      <c r="A98" s="138" t="s">
        <v>338</v>
      </c>
      <c r="B98" s="112"/>
      <c r="C98" s="139">
        <f>SUM(C99:C105)</f>
        <v>19523751</v>
      </c>
      <c r="D98" s="139">
        <f>SUM(D99:D105)</f>
        <v>219296187.00000003</v>
      </c>
      <c r="E98" s="139">
        <f>SUM(E99:E105)</f>
        <v>238819938.00000003</v>
      </c>
      <c r="F98" s="139">
        <f>SUM(F99:F105)</f>
        <v>108468514.99999999</v>
      </c>
      <c r="G98" s="139">
        <f>SUM(G99:G105)</f>
        <v>108468514.99999999</v>
      </c>
      <c r="H98" s="247">
        <f>SUM(H99:I105)</f>
        <v>130351423</v>
      </c>
      <c r="I98" s="248"/>
    </row>
    <row r="99" spans="1:9" s="118" customFormat="1" ht="9" customHeight="1">
      <c r="A99" s="140" t="s">
        <v>339</v>
      </c>
      <c r="B99" s="112"/>
      <c r="C99" s="139">
        <v>10473574</v>
      </c>
      <c r="D99" s="139">
        <v>189194966.91</v>
      </c>
      <c r="E99" s="139">
        <f>SUM(C99:D99)</f>
        <v>199668540.91</v>
      </c>
      <c r="F99" s="139">
        <v>78367294.91</v>
      </c>
      <c r="G99" s="139">
        <v>78367294.91</v>
      </c>
      <c r="H99" s="247">
        <f aca="true" t="shared" si="15" ref="H99:H105">+E99-F99</f>
        <v>121301246</v>
      </c>
      <c r="I99" s="248"/>
    </row>
    <row r="100" spans="1:9" s="118" customFormat="1" ht="9" customHeight="1">
      <c r="A100" s="140" t="s">
        <v>340</v>
      </c>
      <c r="B100" s="112"/>
      <c r="C100" s="139">
        <v>360000</v>
      </c>
      <c r="D100" s="139">
        <v>0</v>
      </c>
      <c r="E100" s="139">
        <f aca="true" t="shared" si="16" ref="E100:E105">SUM(C100:D100)</f>
        <v>360000</v>
      </c>
      <c r="F100" s="139">
        <v>0</v>
      </c>
      <c r="G100" s="139">
        <v>0</v>
      </c>
      <c r="H100" s="247">
        <f t="shared" si="15"/>
        <v>360000</v>
      </c>
      <c r="I100" s="248"/>
    </row>
    <row r="101" spans="1:9" s="118" customFormat="1" ht="9" customHeight="1">
      <c r="A101" s="140" t="s">
        <v>341</v>
      </c>
      <c r="B101" s="112"/>
      <c r="C101" s="139">
        <v>3275441</v>
      </c>
      <c r="D101" s="139">
        <v>830653.71</v>
      </c>
      <c r="E101" s="139">
        <f t="shared" si="16"/>
        <v>4106094.71</v>
      </c>
      <c r="F101" s="139">
        <v>830653.71</v>
      </c>
      <c r="G101" s="139">
        <v>830653.71</v>
      </c>
      <c r="H101" s="247">
        <f t="shared" si="15"/>
        <v>3275441</v>
      </c>
      <c r="I101" s="248"/>
    </row>
    <row r="102" spans="1:9" s="118" customFormat="1" ht="9" customHeight="1">
      <c r="A102" s="140" t="s">
        <v>342</v>
      </c>
      <c r="B102" s="112"/>
      <c r="C102" s="139">
        <v>3622436</v>
      </c>
      <c r="D102" s="139">
        <v>0</v>
      </c>
      <c r="E102" s="139">
        <f t="shared" si="16"/>
        <v>3622436</v>
      </c>
      <c r="F102" s="139">
        <v>0</v>
      </c>
      <c r="G102" s="139">
        <v>0</v>
      </c>
      <c r="H102" s="247">
        <f t="shared" si="15"/>
        <v>3622436</v>
      </c>
      <c r="I102" s="248"/>
    </row>
    <row r="103" spans="1:9" s="118" customFormat="1" ht="9" customHeight="1">
      <c r="A103" s="140" t="s">
        <v>343</v>
      </c>
      <c r="B103" s="112"/>
      <c r="C103" s="139">
        <v>978609</v>
      </c>
      <c r="D103" s="139">
        <v>26957509.52</v>
      </c>
      <c r="E103" s="139">
        <f t="shared" si="16"/>
        <v>27936118.52</v>
      </c>
      <c r="F103" s="139">
        <v>26957509.52</v>
      </c>
      <c r="G103" s="139">
        <v>26957509.52</v>
      </c>
      <c r="H103" s="247">
        <f t="shared" si="15"/>
        <v>978609</v>
      </c>
      <c r="I103" s="248"/>
    </row>
    <row r="104" spans="1:9" s="118" customFormat="1" ht="9" customHeight="1">
      <c r="A104" s="140" t="s">
        <v>344</v>
      </c>
      <c r="B104" s="112"/>
      <c r="C104" s="139">
        <v>0</v>
      </c>
      <c r="D104" s="139">
        <v>0</v>
      </c>
      <c r="E104" s="139">
        <f t="shared" si="16"/>
        <v>0</v>
      </c>
      <c r="F104" s="139">
        <v>0</v>
      </c>
      <c r="G104" s="139">
        <v>0</v>
      </c>
      <c r="H104" s="247">
        <f t="shared" si="15"/>
        <v>0</v>
      </c>
      <c r="I104" s="248"/>
    </row>
    <row r="105" spans="1:9" s="118" customFormat="1" ht="9" customHeight="1">
      <c r="A105" s="140" t="s">
        <v>345</v>
      </c>
      <c r="B105" s="112"/>
      <c r="C105" s="139">
        <v>813691</v>
      </c>
      <c r="D105" s="139">
        <v>2313056.86</v>
      </c>
      <c r="E105" s="139">
        <f t="shared" si="16"/>
        <v>3126747.86</v>
      </c>
      <c r="F105" s="139">
        <v>2313056.86</v>
      </c>
      <c r="G105" s="139">
        <v>2313056.86</v>
      </c>
      <c r="H105" s="247">
        <f t="shared" si="15"/>
        <v>813691</v>
      </c>
      <c r="I105" s="248"/>
    </row>
    <row r="106" spans="1:9" s="118" customFormat="1" ht="3.75" customHeight="1">
      <c r="A106" s="114"/>
      <c r="B106" s="112"/>
      <c r="C106" s="112"/>
      <c r="D106" s="112"/>
      <c r="E106" s="112"/>
      <c r="F106" s="112"/>
      <c r="G106" s="112"/>
      <c r="H106" s="113"/>
      <c r="I106" s="112"/>
    </row>
    <row r="107" spans="1:9" s="118" customFormat="1" ht="9" customHeight="1">
      <c r="A107" s="138" t="s">
        <v>346</v>
      </c>
      <c r="B107" s="112"/>
      <c r="C107" s="139">
        <f aca="true" t="shared" si="17" ref="C107:I107">SUM(C108:C116)</f>
        <v>2910000</v>
      </c>
      <c r="D107" s="139">
        <f t="shared" si="17"/>
        <v>4023354.4</v>
      </c>
      <c r="E107" s="139">
        <f t="shared" si="17"/>
        <v>6933354.4</v>
      </c>
      <c r="F107" s="139">
        <f t="shared" si="17"/>
        <v>2006289.5999999999</v>
      </c>
      <c r="G107" s="139">
        <f t="shared" si="17"/>
        <v>2006289.5999999999</v>
      </c>
      <c r="H107" s="247">
        <f t="shared" si="17"/>
        <v>4927064.8</v>
      </c>
      <c r="I107" s="248">
        <f t="shared" si="17"/>
        <v>0</v>
      </c>
    </row>
    <row r="108" spans="1:9" s="118" customFormat="1" ht="9.75" customHeight="1">
      <c r="A108" s="140" t="s">
        <v>347</v>
      </c>
      <c r="B108" s="112"/>
      <c r="C108" s="141">
        <v>15000</v>
      </c>
      <c r="D108" s="141">
        <v>684400</v>
      </c>
      <c r="E108" s="141">
        <f>SUM(C108:D108)</f>
        <v>699400</v>
      </c>
      <c r="F108" s="141">
        <v>0</v>
      </c>
      <c r="G108" s="141">
        <v>0</v>
      </c>
      <c r="H108" s="247">
        <f aca="true" t="shared" si="18" ref="H108:H116">+E108-F108</f>
        <v>699400</v>
      </c>
      <c r="I108" s="248"/>
    </row>
    <row r="109" spans="1:9" s="118" customFormat="1" ht="9" customHeight="1">
      <c r="A109" s="140" t="s">
        <v>348</v>
      </c>
      <c r="B109" s="112"/>
      <c r="C109" s="139">
        <v>2602500</v>
      </c>
      <c r="D109" s="139">
        <v>232000</v>
      </c>
      <c r="E109" s="141">
        <f aca="true" t="shared" si="19" ref="E109:E116">SUM(C109:D109)</f>
        <v>2834500</v>
      </c>
      <c r="F109" s="139">
        <v>120199.2</v>
      </c>
      <c r="G109" s="139">
        <v>120199.2</v>
      </c>
      <c r="H109" s="247">
        <f t="shared" si="18"/>
        <v>2714300.8</v>
      </c>
      <c r="I109" s="248"/>
    </row>
    <row r="110" spans="1:9" s="118" customFormat="1" ht="9" customHeight="1">
      <c r="A110" s="140" t="s">
        <v>349</v>
      </c>
      <c r="B110" s="112"/>
      <c r="C110" s="141">
        <v>0</v>
      </c>
      <c r="D110" s="141">
        <v>0</v>
      </c>
      <c r="E110" s="141">
        <f t="shared" si="19"/>
        <v>0</v>
      </c>
      <c r="F110" s="141">
        <v>0</v>
      </c>
      <c r="G110" s="141">
        <v>0</v>
      </c>
      <c r="H110" s="247">
        <f t="shared" si="18"/>
        <v>0</v>
      </c>
      <c r="I110" s="248"/>
    </row>
    <row r="111" spans="1:9" s="118" customFormat="1" ht="9" customHeight="1">
      <c r="A111" s="140" t="s">
        <v>350</v>
      </c>
      <c r="B111" s="112"/>
      <c r="C111" s="139">
        <v>0</v>
      </c>
      <c r="D111" s="139">
        <v>1906100.4</v>
      </c>
      <c r="E111" s="141">
        <f t="shared" si="19"/>
        <v>1906100.4</v>
      </c>
      <c r="F111" s="139">
        <v>1886090.4</v>
      </c>
      <c r="G111" s="139">
        <v>1886090.4</v>
      </c>
      <c r="H111" s="247">
        <f t="shared" si="18"/>
        <v>20010</v>
      </c>
      <c r="I111" s="248"/>
    </row>
    <row r="112" spans="1:9" s="118" customFormat="1" ht="9" customHeight="1">
      <c r="A112" s="140" t="s">
        <v>351</v>
      </c>
      <c r="B112" s="112"/>
      <c r="C112" s="139">
        <v>0</v>
      </c>
      <c r="D112" s="139">
        <v>85243</v>
      </c>
      <c r="E112" s="141">
        <f t="shared" si="19"/>
        <v>85243</v>
      </c>
      <c r="F112" s="139">
        <v>0</v>
      </c>
      <c r="G112" s="139">
        <v>0</v>
      </c>
      <c r="H112" s="247">
        <f t="shared" si="18"/>
        <v>85243</v>
      </c>
      <c r="I112" s="248"/>
    </row>
    <row r="113" spans="1:9" s="118" customFormat="1" ht="9" customHeight="1">
      <c r="A113" s="140" t="s">
        <v>352</v>
      </c>
      <c r="B113" s="112"/>
      <c r="C113" s="139">
        <v>27000</v>
      </c>
      <c r="D113" s="139">
        <v>472120</v>
      </c>
      <c r="E113" s="141">
        <f t="shared" si="19"/>
        <v>499120</v>
      </c>
      <c r="F113" s="139">
        <v>0</v>
      </c>
      <c r="G113" s="139">
        <v>0</v>
      </c>
      <c r="H113" s="247">
        <f t="shared" si="18"/>
        <v>499120</v>
      </c>
      <c r="I113" s="248"/>
    </row>
    <row r="114" spans="1:9" s="118" customFormat="1" ht="9" customHeight="1">
      <c r="A114" s="140" t="s">
        <v>353</v>
      </c>
      <c r="B114" s="112"/>
      <c r="C114" s="141">
        <v>265500</v>
      </c>
      <c r="D114" s="141">
        <v>511251</v>
      </c>
      <c r="E114" s="141">
        <f t="shared" si="19"/>
        <v>776751</v>
      </c>
      <c r="F114" s="141">
        <v>0</v>
      </c>
      <c r="G114" s="141">
        <v>0</v>
      </c>
      <c r="H114" s="247">
        <f t="shared" si="18"/>
        <v>776751</v>
      </c>
      <c r="I114" s="248"/>
    </row>
    <row r="115" spans="1:9" s="118" customFormat="1" ht="9" customHeight="1">
      <c r="A115" s="140" t="s">
        <v>354</v>
      </c>
      <c r="B115" s="112"/>
      <c r="C115" s="139">
        <v>0</v>
      </c>
      <c r="D115" s="139">
        <v>0</v>
      </c>
      <c r="E115" s="141">
        <f t="shared" si="19"/>
        <v>0</v>
      </c>
      <c r="F115" s="139">
        <v>0</v>
      </c>
      <c r="G115" s="139">
        <v>0</v>
      </c>
      <c r="H115" s="247">
        <f t="shared" si="18"/>
        <v>0</v>
      </c>
      <c r="I115" s="248"/>
    </row>
    <row r="116" spans="1:9" s="118" customFormat="1" ht="9" customHeight="1">
      <c r="A116" s="140" t="s">
        <v>355</v>
      </c>
      <c r="B116" s="112"/>
      <c r="C116" s="139">
        <v>0</v>
      </c>
      <c r="D116" s="139">
        <v>132240</v>
      </c>
      <c r="E116" s="141">
        <f t="shared" si="19"/>
        <v>132240</v>
      </c>
      <c r="F116" s="139">
        <v>0</v>
      </c>
      <c r="G116" s="139">
        <v>0</v>
      </c>
      <c r="H116" s="247">
        <f t="shared" si="18"/>
        <v>132240</v>
      </c>
      <c r="I116" s="248"/>
    </row>
    <row r="117" spans="1:9" s="118" customFormat="1" ht="1.5" customHeight="1">
      <c r="A117" s="114"/>
      <c r="B117" s="112"/>
      <c r="C117" s="112"/>
      <c r="D117" s="112"/>
      <c r="E117" s="112"/>
      <c r="F117" s="112"/>
      <c r="G117" s="112"/>
      <c r="H117" s="113"/>
      <c r="I117" s="112"/>
    </row>
    <row r="118" spans="1:9" s="118" customFormat="1" ht="9" customHeight="1">
      <c r="A118" s="138" t="s">
        <v>356</v>
      </c>
      <c r="B118" s="112"/>
      <c r="C118" s="139">
        <f aca="true" t="shared" si="20" ref="C118:I118">SUM(C119:C127)</f>
        <v>13488050</v>
      </c>
      <c r="D118" s="139">
        <f t="shared" si="20"/>
        <v>55578747.56</v>
      </c>
      <c r="E118" s="139">
        <f t="shared" si="20"/>
        <v>69066797.56</v>
      </c>
      <c r="F118" s="139">
        <f t="shared" si="20"/>
        <v>54313669.56</v>
      </c>
      <c r="G118" s="139">
        <f t="shared" si="20"/>
        <v>54313669.56</v>
      </c>
      <c r="H118" s="247">
        <f t="shared" si="20"/>
        <v>14753128</v>
      </c>
      <c r="I118" s="248">
        <f t="shared" si="20"/>
        <v>0</v>
      </c>
    </row>
    <row r="119" spans="1:9" s="118" customFormat="1" ht="9" customHeight="1">
      <c r="A119" s="140" t="s">
        <v>357</v>
      </c>
      <c r="B119" s="112"/>
      <c r="C119" s="139">
        <v>0</v>
      </c>
      <c r="D119" s="139">
        <v>0</v>
      </c>
      <c r="E119" s="139">
        <f>SUM(C119:D119)</f>
        <v>0</v>
      </c>
      <c r="F119" s="139">
        <v>0</v>
      </c>
      <c r="G119" s="139">
        <v>0</v>
      </c>
      <c r="H119" s="247">
        <f aca="true" t="shared" si="21" ref="H119:H127">+E119-F119</f>
        <v>0</v>
      </c>
      <c r="I119" s="248"/>
    </row>
    <row r="120" spans="1:9" s="118" customFormat="1" ht="9" customHeight="1">
      <c r="A120" s="140" t="s">
        <v>358</v>
      </c>
      <c r="B120" s="112"/>
      <c r="C120" s="139">
        <v>4800000</v>
      </c>
      <c r="D120" s="139">
        <v>58000</v>
      </c>
      <c r="E120" s="139">
        <f aca="true" t="shared" si="22" ref="E120:E127">SUM(C120:D120)</f>
        <v>4858000</v>
      </c>
      <c r="F120" s="139">
        <v>0</v>
      </c>
      <c r="G120" s="139">
        <v>0</v>
      </c>
      <c r="H120" s="247">
        <f t="shared" si="21"/>
        <v>4858000</v>
      </c>
      <c r="I120" s="248"/>
    </row>
    <row r="121" spans="1:9" s="118" customFormat="1" ht="9" customHeight="1">
      <c r="A121" s="140" t="s">
        <v>359</v>
      </c>
      <c r="B121" s="112"/>
      <c r="C121" s="141">
        <v>8407500</v>
      </c>
      <c r="D121" s="141">
        <v>640640</v>
      </c>
      <c r="E121" s="139">
        <f t="shared" si="22"/>
        <v>9048140</v>
      </c>
      <c r="F121" s="141">
        <v>0</v>
      </c>
      <c r="G121" s="141">
        <v>0</v>
      </c>
      <c r="H121" s="247">
        <f t="shared" si="21"/>
        <v>9048140</v>
      </c>
      <c r="I121" s="248"/>
    </row>
    <row r="122" spans="1:9" s="118" customFormat="1" ht="9" customHeight="1">
      <c r="A122" s="140" t="s">
        <v>360</v>
      </c>
      <c r="B122" s="112"/>
      <c r="C122" s="139">
        <v>178050</v>
      </c>
      <c r="D122" s="139">
        <v>299503.52</v>
      </c>
      <c r="E122" s="139">
        <f t="shared" si="22"/>
        <v>477553.52</v>
      </c>
      <c r="F122" s="139">
        <v>9503.52</v>
      </c>
      <c r="G122" s="139">
        <v>9503.52</v>
      </c>
      <c r="H122" s="247">
        <f t="shared" si="21"/>
        <v>468050</v>
      </c>
      <c r="I122" s="248"/>
    </row>
    <row r="123" spans="1:9" s="118" customFormat="1" ht="9" customHeight="1">
      <c r="A123" s="140" t="s">
        <v>361</v>
      </c>
      <c r="B123" s="112"/>
      <c r="C123" s="141">
        <v>0</v>
      </c>
      <c r="D123" s="141">
        <v>54580604.04</v>
      </c>
      <c r="E123" s="139">
        <f t="shared" si="22"/>
        <v>54580604.04</v>
      </c>
      <c r="F123" s="141">
        <v>54304166.04</v>
      </c>
      <c r="G123" s="141">
        <v>54304166.04</v>
      </c>
      <c r="H123" s="247">
        <f t="shared" si="21"/>
        <v>276438</v>
      </c>
      <c r="I123" s="248"/>
    </row>
    <row r="124" spans="1:9" s="118" customFormat="1" ht="9" customHeight="1">
      <c r="A124" s="140" t="s">
        <v>362</v>
      </c>
      <c r="B124" s="112"/>
      <c r="C124" s="139">
        <v>0</v>
      </c>
      <c r="D124" s="139">
        <v>0</v>
      </c>
      <c r="E124" s="139">
        <f t="shared" si="22"/>
        <v>0</v>
      </c>
      <c r="F124" s="139">
        <v>0</v>
      </c>
      <c r="G124" s="139">
        <v>0</v>
      </c>
      <c r="H124" s="247">
        <f t="shared" si="21"/>
        <v>0</v>
      </c>
      <c r="I124" s="248"/>
    </row>
    <row r="125" spans="1:9" s="118" customFormat="1" ht="9" customHeight="1">
      <c r="A125" s="140" t="s">
        <v>363</v>
      </c>
      <c r="B125" s="112"/>
      <c r="C125" s="139">
        <v>27500</v>
      </c>
      <c r="D125" s="139">
        <v>0</v>
      </c>
      <c r="E125" s="139">
        <f t="shared" si="22"/>
        <v>27500</v>
      </c>
      <c r="F125" s="139">
        <v>0</v>
      </c>
      <c r="G125" s="139">
        <v>0</v>
      </c>
      <c r="H125" s="247">
        <f t="shared" si="21"/>
        <v>27500</v>
      </c>
      <c r="I125" s="248"/>
    </row>
    <row r="126" spans="1:9" s="118" customFormat="1" ht="9" customHeight="1">
      <c r="A126" s="140" t="s">
        <v>364</v>
      </c>
      <c r="B126" s="112"/>
      <c r="C126" s="139">
        <v>75000</v>
      </c>
      <c r="D126" s="139">
        <v>0</v>
      </c>
      <c r="E126" s="139">
        <f t="shared" si="22"/>
        <v>75000</v>
      </c>
      <c r="F126" s="139">
        <v>0</v>
      </c>
      <c r="G126" s="139">
        <v>0</v>
      </c>
      <c r="H126" s="247">
        <f t="shared" si="21"/>
        <v>75000</v>
      </c>
      <c r="I126" s="248"/>
    </row>
    <row r="127" spans="1:9" s="118" customFormat="1" ht="9" customHeight="1">
      <c r="A127" s="140" t="s">
        <v>365</v>
      </c>
      <c r="B127" s="112"/>
      <c r="C127" s="139">
        <v>0</v>
      </c>
      <c r="D127" s="139">
        <v>0</v>
      </c>
      <c r="E127" s="139">
        <f t="shared" si="22"/>
        <v>0</v>
      </c>
      <c r="F127" s="139">
        <v>0</v>
      </c>
      <c r="G127" s="139">
        <v>0</v>
      </c>
      <c r="H127" s="247">
        <f t="shared" si="21"/>
        <v>0</v>
      </c>
      <c r="I127" s="248"/>
    </row>
    <row r="128" spans="1:9" s="118" customFormat="1" ht="1.5" customHeight="1">
      <c r="A128" s="114"/>
      <c r="B128" s="112"/>
      <c r="C128" s="112"/>
      <c r="D128" s="112"/>
      <c r="E128" s="112"/>
      <c r="F128" s="112"/>
      <c r="G128" s="112"/>
      <c r="H128" s="113"/>
      <c r="I128" s="112"/>
    </row>
    <row r="129" spans="1:9" s="118" customFormat="1" ht="9" customHeight="1">
      <c r="A129" s="256" t="s">
        <v>366</v>
      </c>
      <c r="B129" s="112"/>
      <c r="C129" s="252">
        <f aca="true" t="shared" si="23" ref="C129:I129">SUM(C131:C139)</f>
        <v>10639995993</v>
      </c>
      <c r="D129" s="252">
        <f t="shared" si="23"/>
        <v>-3504694.8699999996</v>
      </c>
      <c r="E129" s="252">
        <f t="shared" si="23"/>
        <v>10636491298.13</v>
      </c>
      <c r="F129" s="252">
        <f>SUM(F131:F139)</f>
        <v>5303068331.95</v>
      </c>
      <c r="G129" s="252">
        <f t="shared" si="23"/>
        <v>5303068331.95</v>
      </c>
      <c r="H129" s="257">
        <f>SUM(H131:H139)</f>
        <v>5333422966.179999</v>
      </c>
      <c r="I129" s="258">
        <f t="shared" si="23"/>
        <v>0</v>
      </c>
    </row>
    <row r="130" spans="1:9" s="118" customFormat="1" ht="9" customHeight="1">
      <c r="A130" s="256"/>
      <c r="B130" s="112"/>
      <c r="C130" s="252"/>
      <c r="D130" s="252"/>
      <c r="E130" s="252"/>
      <c r="F130" s="252"/>
      <c r="G130" s="252"/>
      <c r="H130" s="257"/>
      <c r="I130" s="258"/>
    </row>
    <row r="131" spans="1:9" s="118" customFormat="1" ht="9" customHeight="1">
      <c r="A131" s="140" t="s">
        <v>367</v>
      </c>
      <c r="B131" s="112"/>
      <c r="C131" s="141">
        <v>10439995993</v>
      </c>
      <c r="D131" s="141">
        <v>-5827324.52</v>
      </c>
      <c r="E131" s="141">
        <f>SUM(C131:D131)</f>
        <v>10434168668.48</v>
      </c>
      <c r="F131" s="141">
        <v>5161546921.46</v>
      </c>
      <c r="G131" s="141">
        <v>5161546921.46</v>
      </c>
      <c r="H131" s="247">
        <f>+E131-F131</f>
        <v>5272621747.0199995</v>
      </c>
      <c r="I131" s="248"/>
    </row>
    <row r="132" spans="1:9" s="118" customFormat="1" ht="9" customHeight="1">
      <c r="A132" s="140" t="s">
        <v>368</v>
      </c>
      <c r="B132" s="112"/>
      <c r="C132" s="139">
        <v>0</v>
      </c>
      <c r="D132" s="139">
        <v>0</v>
      </c>
      <c r="E132" s="141">
        <f aca="true" t="shared" si="24" ref="E132:E139">SUM(C132:D132)</f>
        <v>0</v>
      </c>
      <c r="F132" s="139">
        <v>0</v>
      </c>
      <c r="G132" s="139">
        <v>0</v>
      </c>
      <c r="H132" s="247">
        <f aca="true" t="shared" si="25" ref="H132:H139">+E132-F132</f>
        <v>0</v>
      </c>
      <c r="I132" s="248"/>
    </row>
    <row r="133" spans="1:9" s="118" customFormat="1" ht="9" customHeight="1">
      <c r="A133" s="140" t="s">
        <v>369</v>
      </c>
      <c r="B133" s="112"/>
      <c r="C133" s="139">
        <v>0</v>
      </c>
      <c r="D133" s="139">
        <v>0</v>
      </c>
      <c r="E133" s="141">
        <f t="shared" si="24"/>
        <v>0</v>
      </c>
      <c r="F133" s="139">
        <v>0</v>
      </c>
      <c r="G133" s="139">
        <v>0</v>
      </c>
      <c r="H133" s="247">
        <f t="shared" si="25"/>
        <v>0</v>
      </c>
      <c r="I133" s="248"/>
    </row>
    <row r="134" spans="1:9" s="118" customFormat="1" ht="9" customHeight="1">
      <c r="A134" s="140" t="s">
        <v>370</v>
      </c>
      <c r="B134" s="112"/>
      <c r="C134" s="139">
        <v>0</v>
      </c>
      <c r="D134" s="139">
        <v>2322629.65</v>
      </c>
      <c r="E134" s="141">
        <f t="shared" si="24"/>
        <v>2322629.65</v>
      </c>
      <c r="F134" s="139">
        <v>1521410.49</v>
      </c>
      <c r="G134" s="139">
        <v>1521410.49</v>
      </c>
      <c r="H134" s="247">
        <f t="shared" si="25"/>
        <v>801219.1599999999</v>
      </c>
      <c r="I134" s="248"/>
    </row>
    <row r="135" spans="1:9" s="118" customFormat="1" ht="9" customHeight="1">
      <c r="A135" s="140" t="s">
        <v>371</v>
      </c>
      <c r="B135" s="112"/>
      <c r="C135" s="139">
        <v>200000000</v>
      </c>
      <c r="D135" s="139">
        <v>0</v>
      </c>
      <c r="E135" s="141">
        <f t="shared" si="24"/>
        <v>200000000</v>
      </c>
      <c r="F135" s="139">
        <v>140000000</v>
      </c>
      <c r="G135" s="139">
        <v>140000000</v>
      </c>
      <c r="H135" s="247">
        <f t="shared" si="25"/>
        <v>60000000</v>
      </c>
      <c r="I135" s="248"/>
    </row>
    <row r="136" spans="1:9" s="118" customFormat="1" ht="9" customHeight="1">
      <c r="A136" s="140" t="s">
        <v>372</v>
      </c>
      <c r="B136" s="112"/>
      <c r="C136" s="141">
        <v>0</v>
      </c>
      <c r="D136" s="141">
        <v>0</v>
      </c>
      <c r="E136" s="141">
        <f t="shared" si="24"/>
        <v>0</v>
      </c>
      <c r="F136" s="141">
        <v>0</v>
      </c>
      <c r="G136" s="141">
        <v>0</v>
      </c>
      <c r="H136" s="247">
        <f t="shared" si="25"/>
        <v>0</v>
      </c>
      <c r="I136" s="248"/>
    </row>
    <row r="137" spans="1:9" s="118" customFormat="1" ht="9" customHeight="1">
      <c r="A137" s="140" t="s">
        <v>373</v>
      </c>
      <c r="B137" s="112"/>
      <c r="C137" s="139">
        <v>0</v>
      </c>
      <c r="D137" s="139">
        <v>0</v>
      </c>
      <c r="E137" s="141">
        <f t="shared" si="24"/>
        <v>0</v>
      </c>
      <c r="F137" s="139">
        <v>0</v>
      </c>
      <c r="G137" s="139">
        <v>0</v>
      </c>
      <c r="H137" s="247">
        <f t="shared" si="25"/>
        <v>0</v>
      </c>
      <c r="I137" s="248"/>
    </row>
    <row r="138" spans="1:9" s="118" customFormat="1" ht="9" customHeight="1">
      <c r="A138" s="140" t="s">
        <v>374</v>
      </c>
      <c r="B138" s="112"/>
      <c r="C138" s="139">
        <v>0</v>
      </c>
      <c r="D138" s="139">
        <v>0</v>
      </c>
      <c r="E138" s="141">
        <f t="shared" si="24"/>
        <v>0</v>
      </c>
      <c r="F138" s="139">
        <v>0</v>
      </c>
      <c r="G138" s="139">
        <v>0</v>
      </c>
      <c r="H138" s="247">
        <f t="shared" si="25"/>
        <v>0</v>
      </c>
      <c r="I138" s="248"/>
    </row>
    <row r="139" spans="1:9" s="118" customFormat="1" ht="9" customHeight="1">
      <c r="A139" s="140" t="s">
        <v>375</v>
      </c>
      <c r="B139" s="112"/>
      <c r="C139" s="139">
        <v>0</v>
      </c>
      <c r="D139" s="139">
        <v>0</v>
      </c>
      <c r="E139" s="141">
        <f t="shared" si="24"/>
        <v>0</v>
      </c>
      <c r="F139" s="139">
        <v>0</v>
      </c>
      <c r="G139" s="139">
        <v>0</v>
      </c>
      <c r="H139" s="247">
        <f t="shared" si="25"/>
        <v>0</v>
      </c>
      <c r="I139" s="248"/>
    </row>
    <row r="140" spans="1:9" s="118" customFormat="1" ht="1.5" customHeight="1">
      <c r="A140" s="114"/>
      <c r="B140" s="112"/>
      <c r="C140" s="112"/>
      <c r="D140" s="112"/>
      <c r="E140" s="112"/>
      <c r="F140" s="112"/>
      <c r="G140" s="112"/>
      <c r="H140" s="254"/>
      <c r="I140" s="255"/>
    </row>
    <row r="141" spans="1:9" s="118" customFormat="1" ht="9" customHeight="1">
      <c r="A141" s="142" t="s">
        <v>376</v>
      </c>
      <c r="B141" s="112"/>
      <c r="C141" s="139">
        <f aca="true" t="shared" si="26" ref="C141:I141">SUM(C142:C150)</f>
        <v>1800000</v>
      </c>
      <c r="D141" s="139">
        <f t="shared" si="26"/>
        <v>20096297.990000002</v>
      </c>
      <c r="E141" s="139">
        <f t="shared" si="26"/>
        <v>21896297.990000002</v>
      </c>
      <c r="F141" s="139">
        <f>SUM(F142:F150)</f>
        <v>5110799.99</v>
      </c>
      <c r="G141" s="139">
        <f t="shared" si="26"/>
        <v>5110799.99</v>
      </c>
      <c r="H141" s="247">
        <f t="shared" si="26"/>
        <v>16785498</v>
      </c>
      <c r="I141" s="248">
        <f t="shared" si="26"/>
        <v>0</v>
      </c>
    </row>
    <row r="142" spans="1:9" s="118" customFormat="1" ht="9" customHeight="1">
      <c r="A142" s="140" t="s">
        <v>377</v>
      </c>
      <c r="B142" s="112"/>
      <c r="C142" s="139">
        <v>1800000</v>
      </c>
      <c r="D142" s="139">
        <v>6952034</v>
      </c>
      <c r="E142" s="139">
        <f>SUM(C142:D142)</f>
        <v>8752034</v>
      </c>
      <c r="F142" s="139">
        <v>0</v>
      </c>
      <c r="G142" s="139">
        <v>0</v>
      </c>
      <c r="H142" s="247">
        <f aca="true" t="shared" si="27" ref="H142:H150">+E142-F142</f>
        <v>8752034</v>
      </c>
      <c r="I142" s="248"/>
    </row>
    <row r="143" spans="1:9" s="118" customFormat="1" ht="9" customHeight="1">
      <c r="A143" s="140" t="s">
        <v>378</v>
      </c>
      <c r="B143" s="112"/>
      <c r="C143" s="139">
        <v>0</v>
      </c>
      <c r="D143" s="139">
        <v>88160</v>
      </c>
      <c r="E143" s="139">
        <f aca="true" t="shared" si="28" ref="E143:E151">SUM(C143:D143)</f>
        <v>88160</v>
      </c>
      <c r="F143" s="139">
        <v>0</v>
      </c>
      <c r="G143" s="139">
        <v>0</v>
      </c>
      <c r="H143" s="247">
        <f t="shared" si="27"/>
        <v>88160</v>
      </c>
      <c r="I143" s="248"/>
    </row>
    <row r="144" spans="1:9" s="118" customFormat="1" ht="9" customHeight="1">
      <c r="A144" s="140" t="s">
        <v>379</v>
      </c>
      <c r="B144" s="112"/>
      <c r="C144" s="139">
        <v>0</v>
      </c>
      <c r="D144" s="139">
        <v>0</v>
      </c>
      <c r="E144" s="139">
        <f t="shared" si="28"/>
        <v>0</v>
      </c>
      <c r="F144" s="139">
        <v>0</v>
      </c>
      <c r="G144" s="139">
        <v>0</v>
      </c>
      <c r="H144" s="247">
        <f t="shared" si="27"/>
        <v>0</v>
      </c>
      <c r="I144" s="248"/>
    </row>
    <row r="145" spans="1:9" s="118" customFormat="1" ht="9" customHeight="1">
      <c r="A145" s="140" t="s">
        <v>380</v>
      </c>
      <c r="B145" s="112"/>
      <c r="C145" s="139">
        <v>0</v>
      </c>
      <c r="D145" s="139">
        <v>4826760</v>
      </c>
      <c r="E145" s="139">
        <f t="shared" si="28"/>
        <v>4826760</v>
      </c>
      <c r="F145" s="139">
        <v>0</v>
      </c>
      <c r="G145" s="139">
        <v>0</v>
      </c>
      <c r="H145" s="247">
        <f t="shared" si="27"/>
        <v>4826760</v>
      </c>
      <c r="I145" s="248"/>
    </row>
    <row r="146" spans="1:9" s="118" customFormat="1" ht="9" customHeight="1">
      <c r="A146" s="140" t="s">
        <v>381</v>
      </c>
      <c r="B146" s="112"/>
      <c r="C146" s="139">
        <v>0</v>
      </c>
      <c r="D146" s="139">
        <v>0</v>
      </c>
      <c r="E146" s="139">
        <f t="shared" si="28"/>
        <v>0</v>
      </c>
      <c r="F146" s="139">
        <v>0</v>
      </c>
      <c r="G146" s="139">
        <v>0</v>
      </c>
      <c r="H146" s="247">
        <f t="shared" si="27"/>
        <v>0</v>
      </c>
      <c r="I146" s="248"/>
    </row>
    <row r="147" spans="1:9" s="118" customFormat="1" ht="9" customHeight="1">
      <c r="A147" s="140" t="s">
        <v>382</v>
      </c>
      <c r="B147" s="112"/>
      <c r="C147" s="139">
        <v>0</v>
      </c>
      <c r="D147" s="139">
        <v>4699543.99</v>
      </c>
      <c r="E147" s="139">
        <f t="shared" si="28"/>
        <v>4699543.99</v>
      </c>
      <c r="F147" s="139">
        <v>4364999.99</v>
      </c>
      <c r="G147" s="139">
        <v>4364999.99</v>
      </c>
      <c r="H147" s="247">
        <f t="shared" si="27"/>
        <v>334544</v>
      </c>
      <c r="I147" s="248"/>
    </row>
    <row r="148" spans="1:9" s="118" customFormat="1" ht="9" customHeight="1">
      <c r="A148" s="140" t="s">
        <v>383</v>
      </c>
      <c r="B148" s="112"/>
      <c r="C148" s="139">
        <v>0</v>
      </c>
      <c r="D148" s="139">
        <v>0</v>
      </c>
      <c r="E148" s="139">
        <f t="shared" si="28"/>
        <v>0</v>
      </c>
      <c r="F148" s="139">
        <v>0</v>
      </c>
      <c r="G148" s="139">
        <v>0</v>
      </c>
      <c r="H148" s="247">
        <f t="shared" si="27"/>
        <v>0</v>
      </c>
      <c r="I148" s="248"/>
    </row>
    <row r="149" spans="1:9" s="118" customFormat="1" ht="9" customHeight="1">
      <c r="A149" s="140" t="s">
        <v>384</v>
      </c>
      <c r="B149" s="112"/>
      <c r="C149" s="139">
        <v>0</v>
      </c>
      <c r="D149" s="139">
        <v>0</v>
      </c>
      <c r="E149" s="139">
        <f t="shared" si="28"/>
        <v>0</v>
      </c>
      <c r="F149" s="139">
        <v>0</v>
      </c>
      <c r="G149" s="139">
        <v>0</v>
      </c>
      <c r="H149" s="247">
        <f t="shared" si="27"/>
        <v>0</v>
      </c>
      <c r="I149" s="248"/>
    </row>
    <row r="150" spans="1:9" s="118" customFormat="1" ht="9" customHeight="1">
      <c r="A150" s="140" t="s">
        <v>385</v>
      </c>
      <c r="B150" s="112"/>
      <c r="C150" s="139">
        <v>0</v>
      </c>
      <c r="D150" s="139">
        <v>3529800</v>
      </c>
      <c r="E150" s="139">
        <f t="shared" si="28"/>
        <v>3529800</v>
      </c>
      <c r="F150" s="139">
        <v>745800</v>
      </c>
      <c r="G150" s="139">
        <v>745800</v>
      </c>
      <c r="H150" s="247">
        <f t="shared" si="27"/>
        <v>2784000</v>
      </c>
      <c r="I150" s="248"/>
    </row>
    <row r="151" spans="1:9" s="118" customFormat="1" ht="1.5" customHeight="1">
      <c r="A151" s="114"/>
      <c r="B151" s="112"/>
      <c r="C151" s="112"/>
      <c r="D151" s="112"/>
      <c r="E151" s="139">
        <f t="shared" si="28"/>
        <v>0</v>
      </c>
      <c r="F151" s="112"/>
      <c r="G151" s="112"/>
      <c r="H151" s="113"/>
      <c r="I151" s="112"/>
    </row>
    <row r="152" spans="1:9" s="118" customFormat="1" ht="9" customHeight="1">
      <c r="A152" s="138" t="s">
        <v>386</v>
      </c>
      <c r="B152" s="112"/>
      <c r="C152" s="139">
        <f aca="true" t="shared" si="29" ref="C152:I152">SUM(C153:C155)</f>
        <v>905664066</v>
      </c>
      <c r="D152" s="139">
        <f t="shared" si="29"/>
        <v>109607756.5</v>
      </c>
      <c r="E152" s="139">
        <f t="shared" si="29"/>
        <v>1015271822.5</v>
      </c>
      <c r="F152" s="139">
        <f t="shared" si="29"/>
        <v>103312901.43</v>
      </c>
      <c r="G152" s="139">
        <f t="shared" si="29"/>
        <v>103312901.43</v>
      </c>
      <c r="H152" s="247">
        <f t="shared" si="29"/>
        <v>911958921.07</v>
      </c>
      <c r="I152" s="248">
        <f t="shared" si="29"/>
        <v>0</v>
      </c>
    </row>
    <row r="153" spans="1:9" s="118" customFormat="1" ht="9" customHeight="1">
      <c r="A153" s="140" t="s">
        <v>387</v>
      </c>
      <c r="B153" s="112"/>
      <c r="C153" s="139">
        <v>638100530</v>
      </c>
      <c r="D153" s="139">
        <v>89727400.72</v>
      </c>
      <c r="E153" s="139">
        <f>SUM(C153:D153)</f>
        <v>727827930.72</v>
      </c>
      <c r="F153" s="139">
        <v>101709427.65</v>
      </c>
      <c r="G153" s="139">
        <v>101709427.65</v>
      </c>
      <c r="H153" s="247">
        <f>+E153-F153</f>
        <v>626118503.07</v>
      </c>
      <c r="I153" s="248"/>
    </row>
    <row r="154" spans="1:9" s="118" customFormat="1" ht="9" customHeight="1">
      <c r="A154" s="140" t="s">
        <v>388</v>
      </c>
      <c r="B154" s="112"/>
      <c r="C154" s="139">
        <v>267563536</v>
      </c>
      <c r="D154" s="139">
        <v>19880355.78</v>
      </c>
      <c r="E154" s="139">
        <f>SUM(C154:D154)</f>
        <v>287443891.78</v>
      </c>
      <c r="F154" s="139">
        <v>1603473.78</v>
      </c>
      <c r="G154" s="139">
        <v>1603473.78</v>
      </c>
      <c r="H154" s="247">
        <f>+E154-F154</f>
        <v>285840418</v>
      </c>
      <c r="I154" s="248"/>
    </row>
    <row r="155" spans="1:9" s="118" customFormat="1" ht="9" customHeight="1">
      <c r="A155" s="140" t="s">
        <v>389</v>
      </c>
      <c r="B155" s="112"/>
      <c r="C155" s="139">
        <v>0</v>
      </c>
      <c r="D155" s="139">
        <v>0</v>
      </c>
      <c r="E155" s="139">
        <f>SUM(C155:D155)</f>
        <v>0</v>
      </c>
      <c r="F155" s="139">
        <v>0</v>
      </c>
      <c r="G155" s="139">
        <v>0</v>
      </c>
      <c r="H155" s="247">
        <f>+E155-F155</f>
        <v>0</v>
      </c>
      <c r="I155" s="248"/>
    </row>
    <row r="156" spans="1:9" s="118" customFormat="1" ht="2.25" customHeight="1">
      <c r="A156" s="114"/>
      <c r="B156" s="112"/>
      <c r="C156" s="112"/>
      <c r="D156" s="112"/>
      <c r="E156" s="112"/>
      <c r="F156" s="112"/>
      <c r="G156" s="112"/>
      <c r="H156" s="113"/>
      <c r="I156" s="112"/>
    </row>
    <row r="157" spans="1:9" s="118" customFormat="1" ht="9" customHeight="1">
      <c r="A157" s="142" t="s">
        <v>390</v>
      </c>
      <c r="B157" s="112"/>
      <c r="C157" s="139">
        <f aca="true" t="shared" si="30" ref="C157:I157">SUM(C158:C165)</f>
        <v>0</v>
      </c>
      <c r="D157" s="139">
        <f t="shared" si="30"/>
        <v>0</v>
      </c>
      <c r="E157" s="139">
        <f t="shared" si="30"/>
        <v>0</v>
      </c>
      <c r="F157" s="139">
        <f t="shared" si="30"/>
        <v>0</v>
      </c>
      <c r="G157" s="139">
        <f t="shared" si="30"/>
        <v>0</v>
      </c>
      <c r="H157" s="247">
        <f t="shared" si="30"/>
        <v>0</v>
      </c>
      <c r="I157" s="248">
        <f t="shared" si="30"/>
        <v>0</v>
      </c>
    </row>
    <row r="158" spans="1:9" s="118" customFormat="1" ht="9" customHeight="1">
      <c r="A158" s="140" t="s">
        <v>391</v>
      </c>
      <c r="B158" s="112"/>
      <c r="C158" s="139">
        <v>0</v>
      </c>
      <c r="D158" s="139">
        <v>0</v>
      </c>
      <c r="E158" s="139">
        <f>SUM(C158:D158)</f>
        <v>0</v>
      </c>
      <c r="F158" s="139">
        <v>0</v>
      </c>
      <c r="G158" s="139">
        <v>0</v>
      </c>
      <c r="H158" s="247">
        <f aca="true" t="shared" si="31" ref="H158:H165">+E158-F158</f>
        <v>0</v>
      </c>
      <c r="I158" s="248"/>
    </row>
    <row r="159" spans="1:9" s="118" customFormat="1" ht="9" customHeight="1">
      <c r="A159" s="140" t="s">
        <v>392</v>
      </c>
      <c r="B159" s="112"/>
      <c r="C159" s="139">
        <v>0</v>
      </c>
      <c r="D159" s="139">
        <v>0</v>
      </c>
      <c r="E159" s="139">
        <f>SUM(C159:D159)</f>
        <v>0</v>
      </c>
      <c r="F159" s="139">
        <v>0</v>
      </c>
      <c r="G159" s="139">
        <v>0</v>
      </c>
      <c r="H159" s="247">
        <f t="shared" si="31"/>
        <v>0</v>
      </c>
      <c r="I159" s="248"/>
    </row>
    <row r="160" spans="1:9" s="118" customFormat="1" ht="9" customHeight="1">
      <c r="A160" s="140" t="s">
        <v>393</v>
      </c>
      <c r="B160" s="112"/>
      <c r="C160" s="139">
        <v>0</v>
      </c>
      <c r="D160" s="139">
        <v>0</v>
      </c>
      <c r="E160" s="139">
        <f>SUM(C160:D160)</f>
        <v>0</v>
      </c>
      <c r="F160" s="139">
        <v>0</v>
      </c>
      <c r="G160" s="139">
        <v>0</v>
      </c>
      <c r="H160" s="247">
        <f t="shared" si="31"/>
        <v>0</v>
      </c>
      <c r="I160" s="248"/>
    </row>
    <row r="161" spans="1:9" s="118" customFormat="1" ht="9" customHeight="1">
      <c r="A161" s="140" t="s">
        <v>394</v>
      </c>
      <c r="B161" s="112"/>
      <c r="C161" s="139">
        <v>0</v>
      </c>
      <c r="D161" s="139">
        <v>0</v>
      </c>
      <c r="E161" s="139">
        <f>SUM(C161:D161)</f>
        <v>0</v>
      </c>
      <c r="F161" s="139">
        <v>0</v>
      </c>
      <c r="G161" s="139">
        <v>0</v>
      </c>
      <c r="H161" s="247">
        <f t="shared" si="31"/>
        <v>0</v>
      </c>
      <c r="I161" s="248"/>
    </row>
    <row r="162" spans="1:9" s="118" customFormat="1" ht="9" customHeight="1">
      <c r="A162" s="253" t="s">
        <v>395</v>
      </c>
      <c r="B162" s="112"/>
      <c r="C162" s="252">
        <v>0</v>
      </c>
      <c r="D162" s="252">
        <v>0</v>
      </c>
      <c r="E162" s="252">
        <f>SUM(C162:D163)</f>
        <v>0</v>
      </c>
      <c r="F162" s="252">
        <v>0</v>
      </c>
      <c r="G162" s="252">
        <v>0</v>
      </c>
      <c r="H162" s="247">
        <f t="shared" si="31"/>
        <v>0</v>
      </c>
      <c r="I162" s="248"/>
    </row>
    <row r="163" spans="1:9" s="118" customFormat="1" ht="9" customHeight="1">
      <c r="A163" s="253"/>
      <c r="B163" s="112"/>
      <c r="C163" s="252"/>
      <c r="D163" s="252"/>
      <c r="E163" s="252"/>
      <c r="F163" s="252"/>
      <c r="G163" s="252"/>
      <c r="H163" s="247">
        <f t="shared" si="31"/>
        <v>0</v>
      </c>
      <c r="I163" s="248"/>
    </row>
    <row r="164" spans="1:9" s="118" customFormat="1" ht="9" customHeight="1">
      <c r="A164" s="140" t="s">
        <v>396</v>
      </c>
      <c r="B164" s="112"/>
      <c r="C164" s="139">
        <v>0</v>
      </c>
      <c r="D164" s="139">
        <v>0</v>
      </c>
      <c r="E164" s="139">
        <f>SUM(C164:D164)</f>
        <v>0</v>
      </c>
      <c r="F164" s="139">
        <v>0</v>
      </c>
      <c r="G164" s="139">
        <v>0</v>
      </c>
      <c r="H164" s="247">
        <f t="shared" si="31"/>
        <v>0</v>
      </c>
      <c r="I164" s="248"/>
    </row>
    <row r="165" spans="1:9" s="118" customFormat="1" ht="9" customHeight="1">
      <c r="A165" s="140" t="s">
        <v>397</v>
      </c>
      <c r="B165" s="112"/>
      <c r="C165" s="141">
        <v>0</v>
      </c>
      <c r="D165" s="141">
        <v>0</v>
      </c>
      <c r="E165" s="141">
        <f>SUM(C165:D165)</f>
        <v>0</v>
      </c>
      <c r="F165" s="141">
        <v>0</v>
      </c>
      <c r="G165" s="141">
        <v>0</v>
      </c>
      <c r="H165" s="247">
        <f t="shared" si="31"/>
        <v>0</v>
      </c>
      <c r="I165" s="248"/>
    </row>
    <row r="166" spans="1:9" s="118" customFormat="1" ht="1.5" customHeight="1">
      <c r="A166" s="114"/>
      <c r="B166" s="112"/>
      <c r="C166" s="112"/>
      <c r="D166" s="112"/>
      <c r="E166" s="112"/>
      <c r="F166" s="112"/>
      <c r="G166" s="112"/>
      <c r="H166" s="113"/>
      <c r="I166" s="112"/>
    </row>
    <row r="167" spans="1:9" s="118" customFormat="1" ht="9" customHeight="1">
      <c r="A167" s="138" t="s">
        <v>398</v>
      </c>
      <c r="B167" s="112"/>
      <c r="C167" s="139">
        <f aca="true" t="shared" si="32" ref="C167:I167">SUM(C168:C170)</f>
        <v>1694848068</v>
      </c>
      <c r="D167" s="139">
        <f t="shared" si="32"/>
        <v>27737044.38</v>
      </c>
      <c r="E167" s="139">
        <f t="shared" si="32"/>
        <v>1722585112.38</v>
      </c>
      <c r="F167" s="139">
        <f t="shared" si="32"/>
        <v>968210806.53</v>
      </c>
      <c r="G167" s="139">
        <f t="shared" si="32"/>
        <v>968210806.53</v>
      </c>
      <c r="H167" s="247">
        <f t="shared" si="32"/>
        <v>754374305.85</v>
      </c>
      <c r="I167" s="248">
        <f t="shared" si="32"/>
        <v>0</v>
      </c>
    </row>
    <row r="168" spans="1:9" s="118" customFormat="1" ht="9" customHeight="1">
      <c r="A168" s="140" t="s">
        <v>399</v>
      </c>
      <c r="B168" s="112"/>
      <c r="C168" s="139">
        <v>0</v>
      </c>
      <c r="D168" s="139">
        <v>0</v>
      </c>
      <c r="E168" s="139">
        <f>SUM(C168:D168)</f>
        <v>0</v>
      </c>
      <c r="F168" s="139">
        <v>0</v>
      </c>
      <c r="G168" s="139">
        <v>0</v>
      </c>
      <c r="H168" s="247">
        <f>+E168-F168</f>
        <v>0</v>
      </c>
      <c r="I168" s="248"/>
    </row>
    <row r="169" spans="1:9" s="118" customFormat="1" ht="9" customHeight="1">
      <c r="A169" s="140" t="s">
        <v>400</v>
      </c>
      <c r="B169" s="112"/>
      <c r="C169" s="139">
        <v>1679848068</v>
      </c>
      <c r="D169" s="139">
        <v>0</v>
      </c>
      <c r="E169" s="139">
        <f>SUM(C169:D169)</f>
        <v>1679848068</v>
      </c>
      <c r="F169" s="139">
        <v>940473762.15</v>
      </c>
      <c r="G169" s="139">
        <v>940473762.15</v>
      </c>
      <c r="H169" s="247">
        <f>+E169-F169</f>
        <v>739374305.85</v>
      </c>
      <c r="I169" s="248"/>
    </row>
    <row r="170" spans="1:9" s="118" customFormat="1" ht="9" customHeight="1">
      <c r="A170" s="140" t="s">
        <v>401</v>
      </c>
      <c r="B170" s="112"/>
      <c r="C170" s="139">
        <v>15000000</v>
      </c>
      <c r="D170" s="139">
        <v>27737044.38</v>
      </c>
      <c r="E170" s="139">
        <f>SUM(C170:D170)</f>
        <v>42737044.379999995</v>
      </c>
      <c r="F170" s="139">
        <v>27737044.38</v>
      </c>
      <c r="G170" s="139">
        <v>27737044.38</v>
      </c>
      <c r="H170" s="247">
        <f>+E170-F170</f>
        <v>14999999.999999996</v>
      </c>
      <c r="I170" s="248"/>
    </row>
    <row r="171" spans="1:9" s="118" customFormat="1" ht="1.5" customHeight="1">
      <c r="A171" s="114"/>
      <c r="B171" s="112"/>
      <c r="C171" s="112"/>
      <c r="D171" s="112"/>
      <c r="E171" s="112"/>
      <c r="F171" s="112"/>
      <c r="G171" s="112"/>
      <c r="H171" s="113"/>
      <c r="I171" s="112"/>
    </row>
    <row r="172" spans="1:9" s="118" customFormat="1" ht="9" customHeight="1">
      <c r="A172" s="138" t="s">
        <v>402</v>
      </c>
      <c r="B172" s="112"/>
      <c r="C172" s="139">
        <f aca="true" t="shared" si="33" ref="C172:I172">SUM(C173:C179)</f>
        <v>73841836</v>
      </c>
      <c r="D172" s="139">
        <f t="shared" si="33"/>
        <v>0</v>
      </c>
      <c r="E172" s="139">
        <f t="shared" si="33"/>
        <v>73841836</v>
      </c>
      <c r="F172" s="139">
        <f t="shared" si="33"/>
        <v>25821905.200000003</v>
      </c>
      <c r="G172" s="139">
        <f t="shared" si="33"/>
        <v>25821905.200000003</v>
      </c>
      <c r="H172" s="251">
        <f t="shared" si="33"/>
        <v>48019930.8</v>
      </c>
      <c r="I172" s="248">
        <f t="shared" si="33"/>
        <v>0</v>
      </c>
    </row>
    <row r="173" spans="1:9" s="118" customFormat="1" ht="9" customHeight="1">
      <c r="A173" s="140" t="s">
        <v>403</v>
      </c>
      <c r="B173" s="112"/>
      <c r="C173" s="139">
        <v>42810071</v>
      </c>
      <c r="D173" s="139">
        <v>0</v>
      </c>
      <c r="E173" s="139">
        <f aca="true" t="shared" si="34" ref="E173:E179">SUM(C173:D173)</f>
        <v>42810071</v>
      </c>
      <c r="F173" s="139">
        <v>20867662.69</v>
      </c>
      <c r="G173" s="139">
        <v>20867662.69</v>
      </c>
      <c r="H173" s="247">
        <f aca="true" t="shared" si="35" ref="H173:H179">+E173-F173</f>
        <v>21942408.31</v>
      </c>
      <c r="I173" s="248"/>
    </row>
    <row r="174" spans="1:9" s="118" customFormat="1" ht="9" customHeight="1">
      <c r="A174" s="140" t="s">
        <v>404</v>
      </c>
      <c r="B174" s="112"/>
      <c r="C174" s="139">
        <v>31031765</v>
      </c>
      <c r="D174" s="139">
        <v>0</v>
      </c>
      <c r="E174" s="139">
        <f t="shared" si="34"/>
        <v>31031765</v>
      </c>
      <c r="F174" s="139">
        <v>4954242.51</v>
      </c>
      <c r="G174" s="139">
        <v>4954242.51</v>
      </c>
      <c r="H174" s="247">
        <f t="shared" si="35"/>
        <v>26077522.490000002</v>
      </c>
      <c r="I174" s="248"/>
    </row>
    <row r="175" spans="1:9" s="118" customFormat="1" ht="9" customHeight="1">
      <c r="A175" s="140" t="s">
        <v>405</v>
      </c>
      <c r="B175" s="112"/>
      <c r="C175" s="139">
        <v>0</v>
      </c>
      <c r="D175" s="139">
        <v>0</v>
      </c>
      <c r="E175" s="139">
        <f t="shared" si="34"/>
        <v>0</v>
      </c>
      <c r="F175" s="139">
        <v>0</v>
      </c>
      <c r="G175" s="139">
        <v>0</v>
      </c>
      <c r="H175" s="247">
        <f t="shared" si="35"/>
        <v>0</v>
      </c>
      <c r="I175" s="248"/>
    </row>
    <row r="176" spans="1:9" s="118" customFormat="1" ht="9" customHeight="1">
      <c r="A176" s="140" t="s">
        <v>406</v>
      </c>
      <c r="B176" s="112"/>
      <c r="C176" s="139">
        <v>0</v>
      </c>
      <c r="D176" s="139">
        <v>0</v>
      </c>
      <c r="E176" s="139">
        <f t="shared" si="34"/>
        <v>0</v>
      </c>
      <c r="F176" s="139">
        <v>0</v>
      </c>
      <c r="G176" s="139">
        <v>0</v>
      </c>
      <c r="H176" s="247">
        <f t="shared" si="35"/>
        <v>0</v>
      </c>
      <c r="I176" s="248"/>
    </row>
    <row r="177" spans="1:9" s="118" customFormat="1" ht="9" customHeight="1">
      <c r="A177" s="140" t="s">
        <v>407</v>
      </c>
      <c r="B177" s="112"/>
      <c r="C177" s="139">
        <v>0</v>
      </c>
      <c r="D177" s="139">
        <v>0</v>
      </c>
      <c r="E177" s="139">
        <f t="shared" si="34"/>
        <v>0</v>
      </c>
      <c r="F177" s="139">
        <v>0</v>
      </c>
      <c r="G177" s="139">
        <v>0</v>
      </c>
      <c r="H177" s="247">
        <f t="shared" si="35"/>
        <v>0</v>
      </c>
      <c r="I177" s="248"/>
    </row>
    <row r="178" spans="1:9" s="118" customFormat="1" ht="9" customHeight="1">
      <c r="A178" s="140" t="s">
        <v>408</v>
      </c>
      <c r="B178" s="112"/>
      <c r="C178" s="139">
        <v>0</v>
      </c>
      <c r="D178" s="139">
        <v>0</v>
      </c>
      <c r="E178" s="139">
        <f t="shared" si="34"/>
        <v>0</v>
      </c>
      <c r="F178" s="139">
        <v>0</v>
      </c>
      <c r="G178" s="139">
        <v>0</v>
      </c>
      <c r="H178" s="247">
        <f t="shared" si="35"/>
        <v>0</v>
      </c>
      <c r="I178" s="248"/>
    </row>
    <row r="179" spans="1:9" s="118" customFormat="1" ht="9" customHeight="1">
      <c r="A179" s="140" t="s">
        <v>409</v>
      </c>
      <c r="B179" s="112"/>
      <c r="C179" s="139">
        <v>0</v>
      </c>
      <c r="D179" s="139">
        <v>0</v>
      </c>
      <c r="E179" s="139">
        <f t="shared" si="34"/>
        <v>0</v>
      </c>
      <c r="F179" s="139">
        <v>0</v>
      </c>
      <c r="G179" s="139">
        <v>0</v>
      </c>
      <c r="H179" s="247">
        <f t="shared" si="35"/>
        <v>0</v>
      </c>
      <c r="I179" s="248"/>
    </row>
    <row r="180" spans="1:9" ht="2.25" customHeight="1">
      <c r="A180" s="3"/>
      <c r="B180" s="4"/>
      <c r="C180" s="4"/>
      <c r="D180" s="4"/>
      <c r="E180" s="4"/>
      <c r="F180" s="4"/>
      <c r="G180" s="4"/>
      <c r="H180" s="14"/>
      <c r="I180" s="4"/>
    </row>
    <row r="181" spans="1:9" ht="1.5" customHeight="1">
      <c r="A181" s="3"/>
      <c r="B181" s="4"/>
      <c r="C181" s="4"/>
      <c r="D181" s="4"/>
      <c r="E181" s="4"/>
      <c r="F181" s="4"/>
      <c r="G181" s="4"/>
      <c r="H181" s="14"/>
      <c r="I181" s="4"/>
    </row>
    <row r="182" spans="1:9" ht="9" customHeight="1">
      <c r="A182" s="136" t="s">
        <v>411</v>
      </c>
      <c r="B182" s="4"/>
      <c r="C182" s="137">
        <f aca="true" t="shared" si="36" ref="C182:I182">+C10+C96</f>
        <v>23724818387</v>
      </c>
      <c r="D182" s="137">
        <f t="shared" si="36"/>
        <v>1055883092.5000001</v>
      </c>
      <c r="E182" s="137">
        <f t="shared" si="36"/>
        <v>24780701479.5</v>
      </c>
      <c r="F182" s="137">
        <f t="shared" si="36"/>
        <v>11852441477.119999</v>
      </c>
      <c r="G182" s="137">
        <f t="shared" si="36"/>
        <v>11692610740.739998</v>
      </c>
      <c r="H182" s="249">
        <f t="shared" si="36"/>
        <v>12928260002.380001</v>
      </c>
      <c r="I182" s="250">
        <f t="shared" si="36"/>
        <v>0</v>
      </c>
    </row>
    <row r="183" spans="1:9" ht="3.75" customHeight="1">
      <c r="A183" s="1"/>
      <c r="B183" s="5"/>
      <c r="C183" s="5"/>
      <c r="D183" s="5"/>
      <c r="E183" s="5"/>
      <c r="F183" s="5"/>
      <c r="G183" s="5"/>
      <c r="H183" s="2"/>
      <c r="I183" s="5"/>
    </row>
    <row r="184" ht="3.75" customHeight="1"/>
  </sheetData>
  <sheetProtection/>
  <mergeCells count="183">
    <mergeCell ref="A1:I5"/>
    <mergeCell ref="A6:B8"/>
    <mergeCell ref="C6:G6"/>
    <mergeCell ref="H6:I8"/>
    <mergeCell ref="C7:C8"/>
    <mergeCell ref="D7:D8"/>
    <mergeCell ref="E7:E8"/>
    <mergeCell ref="F7:F8"/>
    <mergeCell ref="G7:G8"/>
    <mergeCell ref="H10:I10"/>
    <mergeCell ref="H12:I12"/>
    <mergeCell ref="H13:I13"/>
    <mergeCell ref="H14:I14"/>
    <mergeCell ref="H15:I15"/>
    <mergeCell ref="H16:I16"/>
    <mergeCell ref="H17:I17"/>
    <mergeCell ref="H18:I18"/>
    <mergeCell ref="H19:I19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A43:A44"/>
    <mergeCell ref="C43:C44"/>
    <mergeCell ref="D43:D44"/>
    <mergeCell ref="E43:E44"/>
    <mergeCell ref="F43:F44"/>
    <mergeCell ref="G43:G44"/>
    <mergeCell ref="H43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6:I66"/>
    <mergeCell ref="H67:I67"/>
    <mergeCell ref="H68:I68"/>
    <mergeCell ref="H69:I69"/>
    <mergeCell ref="H71:I71"/>
    <mergeCell ref="H72:I72"/>
    <mergeCell ref="H73:I73"/>
    <mergeCell ref="H74:I74"/>
    <mergeCell ref="H75:I75"/>
    <mergeCell ref="A76:A77"/>
    <mergeCell ref="C76:C77"/>
    <mergeCell ref="D76:D77"/>
    <mergeCell ref="E76:E77"/>
    <mergeCell ref="F76:F77"/>
    <mergeCell ref="G76:G77"/>
    <mergeCell ref="H76:I76"/>
    <mergeCell ref="H77:I77"/>
    <mergeCell ref="H78:I78"/>
    <mergeCell ref="H79:I79"/>
    <mergeCell ref="H81:I81"/>
    <mergeCell ref="H82:I82"/>
    <mergeCell ref="H83:I83"/>
    <mergeCell ref="H84:I84"/>
    <mergeCell ref="H86:I86"/>
    <mergeCell ref="H87:I87"/>
    <mergeCell ref="H88:I88"/>
    <mergeCell ref="H89:I89"/>
    <mergeCell ref="H90:I90"/>
    <mergeCell ref="H91:I91"/>
    <mergeCell ref="H92:I92"/>
    <mergeCell ref="H93:I93"/>
    <mergeCell ref="H96:I96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A129:A130"/>
    <mergeCell ref="C129:C130"/>
    <mergeCell ref="D129:D130"/>
    <mergeCell ref="E129:E130"/>
    <mergeCell ref="F129:F130"/>
    <mergeCell ref="G129:G130"/>
    <mergeCell ref="H129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52:I152"/>
    <mergeCell ref="H153:I153"/>
    <mergeCell ref="H154:I154"/>
    <mergeCell ref="H155:I155"/>
    <mergeCell ref="H157:I157"/>
    <mergeCell ref="H158:I158"/>
    <mergeCell ref="H159:I159"/>
    <mergeCell ref="H160:I160"/>
    <mergeCell ref="H161:I161"/>
    <mergeCell ref="A162:A163"/>
    <mergeCell ref="C162:C163"/>
    <mergeCell ref="D162:D163"/>
    <mergeCell ref="E162:E163"/>
    <mergeCell ref="F162:F163"/>
    <mergeCell ref="G162:G163"/>
    <mergeCell ref="H162:I162"/>
    <mergeCell ref="H163:I163"/>
    <mergeCell ref="H164:I164"/>
    <mergeCell ref="H165:I165"/>
    <mergeCell ref="H167:I167"/>
    <mergeCell ref="H168:I168"/>
    <mergeCell ref="H169:I169"/>
    <mergeCell ref="H170:I170"/>
    <mergeCell ref="H172:I172"/>
    <mergeCell ref="H173:I173"/>
    <mergeCell ref="H174:I174"/>
    <mergeCell ref="H175:I175"/>
    <mergeCell ref="H176:I176"/>
    <mergeCell ref="H177:I177"/>
    <mergeCell ref="H178:I178"/>
    <mergeCell ref="H179:I179"/>
    <mergeCell ref="H182:I182"/>
  </mergeCells>
  <printOptions horizontalCentered="1"/>
  <pageMargins left="0.31496062992125984" right="0.31496062992125984" top="0.8661417322834646" bottom="0.7874015748031497" header="0" footer="0"/>
  <pageSetup fitToHeight="0"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6"/>
  <sheetViews>
    <sheetView showGridLines="0" view="pageBreakPreview" zoomScaleNormal="130" zoomScaleSheetLayoutView="10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421875" style="0" customWidth="1"/>
    <col min="4" max="4" width="11.57421875" style="0" customWidth="1"/>
    <col min="5" max="5" width="13.421875" style="0" customWidth="1"/>
    <col min="6" max="6" width="13.00390625" style="0" customWidth="1"/>
    <col min="7" max="7" width="13.140625" style="0" customWidth="1"/>
    <col min="8" max="8" width="7.57421875" style="0" customWidth="1"/>
    <col min="9" max="9" width="5.7109375" style="0" customWidth="1"/>
  </cols>
  <sheetData>
    <row r="1" spans="1:9" ht="12" customHeight="1">
      <c r="A1" s="232" t="s">
        <v>412</v>
      </c>
      <c r="B1" s="233"/>
      <c r="C1" s="233"/>
      <c r="D1" s="233"/>
      <c r="E1" s="233"/>
      <c r="F1" s="233"/>
      <c r="G1" s="233"/>
      <c r="H1" s="233"/>
      <c r="I1" s="234"/>
    </row>
    <row r="2" spans="1:9" ht="11.25" customHeight="1">
      <c r="A2" s="235"/>
      <c r="B2" s="236"/>
      <c r="C2" s="236"/>
      <c r="D2" s="236"/>
      <c r="E2" s="236"/>
      <c r="F2" s="236"/>
      <c r="G2" s="236"/>
      <c r="H2" s="236"/>
      <c r="I2" s="237"/>
    </row>
    <row r="3" spans="1:9" ht="11.25" customHeight="1">
      <c r="A3" s="235"/>
      <c r="B3" s="236"/>
      <c r="C3" s="236"/>
      <c r="D3" s="236"/>
      <c r="E3" s="236"/>
      <c r="F3" s="236"/>
      <c r="G3" s="236"/>
      <c r="H3" s="236"/>
      <c r="I3" s="237"/>
    </row>
    <row r="4" spans="1:9" ht="11.25" customHeight="1">
      <c r="A4" s="235"/>
      <c r="B4" s="236"/>
      <c r="C4" s="236"/>
      <c r="D4" s="236"/>
      <c r="E4" s="236"/>
      <c r="F4" s="236"/>
      <c r="G4" s="236"/>
      <c r="H4" s="236"/>
      <c r="I4" s="237"/>
    </row>
    <row r="5" spans="1:9" ht="17.25" customHeight="1">
      <c r="A5" s="238"/>
      <c r="B5" s="239"/>
      <c r="C5" s="239"/>
      <c r="D5" s="239"/>
      <c r="E5" s="239"/>
      <c r="F5" s="239"/>
      <c r="G5" s="239"/>
      <c r="H5" s="239"/>
      <c r="I5" s="240"/>
    </row>
    <row r="6" spans="1:9" ht="12.75">
      <c r="A6" s="241" t="s">
        <v>0</v>
      </c>
      <c r="B6" s="261"/>
      <c r="C6" s="264" t="s">
        <v>332</v>
      </c>
      <c r="D6" s="264"/>
      <c r="E6" s="264"/>
      <c r="F6" s="264"/>
      <c r="G6" s="264"/>
      <c r="H6" s="265" t="s">
        <v>333</v>
      </c>
      <c r="I6" s="265"/>
    </row>
    <row r="7" spans="1:9" ht="12.75">
      <c r="A7" s="242"/>
      <c r="B7" s="262"/>
      <c r="C7" s="244" t="s">
        <v>334</v>
      </c>
      <c r="D7" s="264" t="s">
        <v>335</v>
      </c>
      <c r="E7" s="244" t="s">
        <v>336</v>
      </c>
      <c r="F7" s="244" t="s">
        <v>225</v>
      </c>
      <c r="G7" s="244" t="s">
        <v>242</v>
      </c>
      <c r="H7" s="265"/>
      <c r="I7" s="265"/>
    </row>
    <row r="8" spans="1:9" ht="12.75">
      <c r="A8" s="243"/>
      <c r="B8" s="263"/>
      <c r="C8" s="246"/>
      <c r="D8" s="264"/>
      <c r="E8" s="246"/>
      <c r="F8" s="246"/>
      <c r="G8" s="246"/>
      <c r="H8" s="265"/>
      <c r="I8" s="265"/>
    </row>
    <row r="9" spans="1:9" ht="2.25" customHeight="1">
      <c r="A9" s="48"/>
      <c r="B9" s="49"/>
      <c r="C9" s="49"/>
      <c r="D9" s="49"/>
      <c r="E9" s="49"/>
      <c r="F9" s="49"/>
      <c r="G9" s="49"/>
      <c r="H9" s="110"/>
      <c r="I9" s="49"/>
    </row>
    <row r="10" spans="1:9" ht="9" customHeight="1">
      <c r="A10" s="29" t="s">
        <v>413</v>
      </c>
      <c r="B10" s="4"/>
      <c r="C10" s="30">
        <f aca="true" t="shared" si="0" ref="C10:I10">+C11+C13+C30+C31+C32</f>
        <v>10372746623</v>
      </c>
      <c r="D10" s="30">
        <f t="shared" si="0"/>
        <v>623048399.5400001</v>
      </c>
      <c r="E10" s="30">
        <f t="shared" si="0"/>
        <v>10995795022.539999</v>
      </c>
      <c r="F10" s="30">
        <f t="shared" si="0"/>
        <v>5282128257.86</v>
      </c>
      <c r="G10" s="30">
        <f t="shared" si="0"/>
        <v>5122297521.48</v>
      </c>
      <c r="H10" s="268">
        <f t="shared" si="0"/>
        <v>5713666764.679999</v>
      </c>
      <c r="I10" s="269">
        <f t="shared" si="0"/>
        <v>0</v>
      </c>
    </row>
    <row r="11" spans="1:9" ht="9" customHeight="1">
      <c r="A11" s="33" t="s">
        <v>414</v>
      </c>
      <c r="B11" s="4"/>
      <c r="C11" s="34">
        <v>337168852.5</v>
      </c>
      <c r="D11" s="34">
        <v>0</v>
      </c>
      <c r="E11" s="34">
        <f>SUM(C11:D11)</f>
        <v>337168852.5</v>
      </c>
      <c r="F11" s="34">
        <v>179963383</v>
      </c>
      <c r="G11" s="34">
        <v>179963383</v>
      </c>
      <c r="H11" s="266">
        <f>+E11-F11</f>
        <v>157205469.5</v>
      </c>
      <c r="I11" s="267"/>
    </row>
    <row r="12" spans="1:9" ht="2.25" customHeight="1">
      <c r="A12" s="132"/>
      <c r="B12" s="4"/>
      <c r="C12" s="4"/>
      <c r="D12" s="4"/>
      <c r="E12" s="4"/>
      <c r="F12" s="4"/>
      <c r="G12" s="4"/>
      <c r="H12" s="266">
        <f aca="true" t="shared" si="1" ref="H12:H32">+E12-F12</f>
        <v>0</v>
      </c>
      <c r="I12" s="267"/>
    </row>
    <row r="13" spans="1:9" s="118" customFormat="1" ht="9" customHeight="1">
      <c r="A13" s="33" t="s">
        <v>415</v>
      </c>
      <c r="B13" s="112"/>
      <c r="C13" s="34">
        <f>SUM(C14:C29)</f>
        <v>6450866078.18</v>
      </c>
      <c r="D13" s="34">
        <f>SUM(D14:D29)</f>
        <v>623048399.5400001</v>
      </c>
      <c r="E13" s="34">
        <f>SUM(E14:E29)</f>
        <v>7073914477.719999</v>
      </c>
      <c r="F13" s="34">
        <f>SUM(F14:F29)</f>
        <v>3225508359.44</v>
      </c>
      <c r="G13" s="34">
        <f>SUM(G14:G29)</f>
        <v>3090226980.9500003</v>
      </c>
      <c r="H13" s="266">
        <f>+E13-F13</f>
        <v>3848406118.2799993</v>
      </c>
      <c r="I13" s="267"/>
    </row>
    <row r="14" spans="1:9" ht="9" customHeight="1">
      <c r="A14" s="144" t="s">
        <v>416</v>
      </c>
      <c r="B14" s="4"/>
      <c r="C14" s="34">
        <v>126011910.03</v>
      </c>
      <c r="D14" s="34">
        <v>0</v>
      </c>
      <c r="E14" s="34">
        <f>SUM(C14:D14)</f>
        <v>126011910.03</v>
      </c>
      <c r="F14" s="34">
        <v>53523097.09</v>
      </c>
      <c r="G14" s="34">
        <v>50311268.54</v>
      </c>
      <c r="H14" s="266">
        <f t="shared" si="1"/>
        <v>72488812.94</v>
      </c>
      <c r="I14" s="267"/>
    </row>
    <row r="15" spans="1:9" ht="9" customHeight="1">
      <c r="A15" s="144" t="s">
        <v>417</v>
      </c>
      <c r="B15" s="4"/>
      <c r="C15" s="34">
        <v>197609286.81</v>
      </c>
      <c r="D15" s="34">
        <v>5035097.56</v>
      </c>
      <c r="E15" s="34">
        <f aca="true" t="shared" si="2" ref="E15:E32">SUM(C15:D15)</f>
        <v>202644384.37</v>
      </c>
      <c r="F15" s="34">
        <v>90791814.69</v>
      </c>
      <c r="G15" s="34">
        <v>90031212.34</v>
      </c>
      <c r="H15" s="266">
        <f>+E15-F15</f>
        <v>111852569.68</v>
      </c>
      <c r="I15" s="267"/>
    </row>
    <row r="16" spans="1:9" ht="9" customHeight="1">
      <c r="A16" s="144" t="s">
        <v>418</v>
      </c>
      <c r="B16" s="4"/>
      <c r="C16" s="34">
        <v>27429462.31</v>
      </c>
      <c r="D16" s="34">
        <v>215670.9</v>
      </c>
      <c r="E16" s="34">
        <f t="shared" si="2"/>
        <v>27645133.209999997</v>
      </c>
      <c r="F16" s="34">
        <v>8310979.96</v>
      </c>
      <c r="G16" s="34">
        <v>7618124.51</v>
      </c>
      <c r="H16" s="266">
        <f t="shared" si="1"/>
        <v>19334153.249999996</v>
      </c>
      <c r="I16" s="267"/>
    </row>
    <row r="17" spans="1:9" ht="9" customHeight="1">
      <c r="A17" s="144" t="s">
        <v>419</v>
      </c>
      <c r="B17" s="4"/>
      <c r="C17" s="34">
        <v>639392409.13</v>
      </c>
      <c r="D17" s="34">
        <v>1228815.22</v>
      </c>
      <c r="E17" s="34">
        <f t="shared" si="2"/>
        <v>640621224.35</v>
      </c>
      <c r="F17" s="34">
        <v>259074343.78</v>
      </c>
      <c r="G17" s="34">
        <v>256432299.28</v>
      </c>
      <c r="H17" s="266">
        <f t="shared" si="1"/>
        <v>381546880.57000005</v>
      </c>
      <c r="I17" s="267"/>
    </row>
    <row r="18" spans="1:9" ht="9" customHeight="1">
      <c r="A18" s="144" t="s">
        <v>420</v>
      </c>
      <c r="B18" s="4"/>
      <c r="C18" s="34">
        <v>103864756.66</v>
      </c>
      <c r="D18" s="34">
        <v>181795792.36</v>
      </c>
      <c r="E18" s="34">
        <f t="shared" si="2"/>
        <v>285660549.02</v>
      </c>
      <c r="F18" s="34">
        <v>133364048.39</v>
      </c>
      <c r="G18" s="34">
        <v>124344130.95</v>
      </c>
      <c r="H18" s="266">
        <f t="shared" si="1"/>
        <v>152296500.63</v>
      </c>
      <c r="I18" s="267"/>
    </row>
    <row r="19" spans="1:9" ht="9" customHeight="1">
      <c r="A19" s="144" t="s">
        <v>421</v>
      </c>
      <c r="B19" s="4"/>
      <c r="C19" s="34">
        <v>895496539.14</v>
      </c>
      <c r="D19" s="34">
        <v>22000000</v>
      </c>
      <c r="E19" s="34">
        <f t="shared" si="2"/>
        <v>917496539.14</v>
      </c>
      <c r="F19" s="34">
        <v>433964610.9</v>
      </c>
      <c r="G19" s="34">
        <v>432447661.55</v>
      </c>
      <c r="H19" s="266">
        <f t="shared" si="1"/>
        <v>483531928.24</v>
      </c>
      <c r="I19" s="267"/>
    </row>
    <row r="20" spans="1:9" ht="9" customHeight="1">
      <c r="A20" s="144" t="s">
        <v>422</v>
      </c>
      <c r="B20" s="4"/>
      <c r="C20" s="34">
        <v>51762784.85</v>
      </c>
      <c r="D20" s="34">
        <v>0</v>
      </c>
      <c r="E20" s="34">
        <f t="shared" si="2"/>
        <v>51762784.85</v>
      </c>
      <c r="F20" s="34">
        <v>19279680.49</v>
      </c>
      <c r="G20" s="34">
        <v>19180419.4</v>
      </c>
      <c r="H20" s="266">
        <f t="shared" si="1"/>
        <v>32483104.360000003</v>
      </c>
      <c r="I20" s="267"/>
    </row>
    <row r="21" spans="1:9" ht="9" customHeight="1">
      <c r="A21" s="144" t="s">
        <v>423</v>
      </c>
      <c r="B21" s="4"/>
      <c r="C21" s="34">
        <v>59354562.97</v>
      </c>
      <c r="D21" s="34">
        <v>27024809.55</v>
      </c>
      <c r="E21" s="34">
        <f t="shared" si="2"/>
        <v>86379372.52</v>
      </c>
      <c r="F21" s="34">
        <v>45186321.5</v>
      </c>
      <c r="G21" s="34">
        <v>44065747.69</v>
      </c>
      <c r="H21" s="266">
        <f t="shared" si="1"/>
        <v>41193051.019999996</v>
      </c>
      <c r="I21" s="267"/>
    </row>
    <row r="22" spans="1:9" ht="9" customHeight="1">
      <c r="A22" s="144" t="s">
        <v>424</v>
      </c>
      <c r="B22" s="4"/>
      <c r="C22" s="34">
        <v>122160380.03</v>
      </c>
      <c r="D22" s="34">
        <v>0</v>
      </c>
      <c r="E22" s="34">
        <f t="shared" si="2"/>
        <v>122160380.03</v>
      </c>
      <c r="F22" s="34">
        <v>43095301.45</v>
      </c>
      <c r="G22" s="34">
        <v>42856994.67</v>
      </c>
      <c r="H22" s="266">
        <f t="shared" si="1"/>
        <v>79065078.58</v>
      </c>
      <c r="I22" s="267"/>
    </row>
    <row r="23" spans="1:9" ht="9" customHeight="1">
      <c r="A23" s="144" t="s">
        <v>425</v>
      </c>
      <c r="B23" s="4"/>
      <c r="C23" s="34">
        <v>110440491.59</v>
      </c>
      <c r="D23" s="34">
        <v>29973788</v>
      </c>
      <c r="E23" s="34">
        <f t="shared" si="2"/>
        <v>140414279.59</v>
      </c>
      <c r="F23" s="34">
        <v>37582571.64</v>
      </c>
      <c r="G23" s="34">
        <v>32641728.91</v>
      </c>
      <c r="H23" s="266">
        <f t="shared" si="1"/>
        <v>102831707.95</v>
      </c>
      <c r="I23" s="267"/>
    </row>
    <row r="24" spans="1:9" ht="9" customHeight="1">
      <c r="A24" s="144" t="s">
        <v>426</v>
      </c>
      <c r="B24" s="4"/>
      <c r="C24" s="34">
        <v>488790843.64</v>
      </c>
      <c r="D24" s="34">
        <v>298564494.41</v>
      </c>
      <c r="E24" s="34">
        <f t="shared" si="2"/>
        <v>787355338.05</v>
      </c>
      <c r="F24" s="34">
        <v>282836673.16</v>
      </c>
      <c r="G24" s="34">
        <v>276425657.5</v>
      </c>
      <c r="H24" s="266">
        <f t="shared" si="1"/>
        <v>504518664.8899999</v>
      </c>
      <c r="I24" s="267"/>
    </row>
    <row r="25" spans="1:9" ht="9" customHeight="1">
      <c r="A25" s="144" t="s">
        <v>427</v>
      </c>
      <c r="B25" s="4"/>
      <c r="C25" s="34">
        <v>800446589.34</v>
      </c>
      <c r="D25" s="34">
        <v>0</v>
      </c>
      <c r="E25" s="34">
        <f t="shared" si="2"/>
        <v>800446589.34</v>
      </c>
      <c r="F25" s="34">
        <v>357164635.14</v>
      </c>
      <c r="G25" s="34">
        <v>348950769.3</v>
      </c>
      <c r="H25" s="266">
        <f t="shared" si="1"/>
        <v>443281954.20000005</v>
      </c>
      <c r="I25" s="267"/>
    </row>
    <row r="26" spans="1:9" ht="9" customHeight="1">
      <c r="A26" s="144" t="s">
        <v>428</v>
      </c>
      <c r="B26" s="4"/>
      <c r="C26" s="34">
        <v>107782510.8</v>
      </c>
      <c r="D26" s="34">
        <v>-2603177.4</v>
      </c>
      <c r="E26" s="34">
        <f>SUM(C26:D26)</f>
        <v>105179333.39999999</v>
      </c>
      <c r="F26" s="34">
        <v>42739617.81</v>
      </c>
      <c r="G26" s="34">
        <v>41904832.74</v>
      </c>
      <c r="H26" s="143"/>
      <c r="I26" s="34"/>
    </row>
    <row r="27" spans="1:9" ht="9" customHeight="1">
      <c r="A27" s="144" t="s">
        <v>429</v>
      </c>
      <c r="B27" s="4"/>
      <c r="C27" s="34">
        <v>748367616.07</v>
      </c>
      <c r="D27" s="34">
        <v>-847591.06</v>
      </c>
      <c r="E27" s="34">
        <f t="shared" si="2"/>
        <v>747520025.0100001</v>
      </c>
      <c r="F27" s="34">
        <v>380263809.17</v>
      </c>
      <c r="G27" s="34">
        <v>379216591.7</v>
      </c>
      <c r="H27" s="266">
        <f t="shared" si="1"/>
        <v>367256215.8400001</v>
      </c>
      <c r="I27" s="267"/>
    </row>
    <row r="28" spans="1:9" ht="9" customHeight="1">
      <c r="A28" s="144" t="s">
        <v>430</v>
      </c>
      <c r="B28" s="4"/>
      <c r="C28" s="34">
        <v>169788304.96</v>
      </c>
      <c r="D28" s="34">
        <v>0</v>
      </c>
      <c r="E28" s="34">
        <f t="shared" si="2"/>
        <v>169788304.96</v>
      </c>
      <c r="F28" s="34">
        <v>62119415.14</v>
      </c>
      <c r="G28" s="34">
        <v>68482620.76</v>
      </c>
      <c r="H28" s="266">
        <f t="shared" si="1"/>
        <v>107668889.82000001</v>
      </c>
      <c r="I28" s="267"/>
    </row>
    <row r="29" spans="1:9" ht="9" customHeight="1">
      <c r="A29" s="144" t="s">
        <v>431</v>
      </c>
      <c r="B29" s="4"/>
      <c r="C29" s="34">
        <v>1802167629.85</v>
      </c>
      <c r="D29" s="34">
        <v>60660700</v>
      </c>
      <c r="E29" s="34">
        <f t="shared" si="2"/>
        <v>1862828329.85</v>
      </c>
      <c r="F29" s="34">
        <v>976211439.13</v>
      </c>
      <c r="G29" s="34">
        <v>875316921.11</v>
      </c>
      <c r="H29" s="266">
        <f t="shared" si="1"/>
        <v>886616890.7199999</v>
      </c>
      <c r="I29" s="267"/>
    </row>
    <row r="30" spans="1:9" ht="9" customHeight="1">
      <c r="A30" s="33" t="s">
        <v>432</v>
      </c>
      <c r="B30" s="4"/>
      <c r="C30" s="34">
        <v>348065318.6</v>
      </c>
      <c r="D30" s="34">
        <v>0</v>
      </c>
      <c r="E30" s="34">
        <f t="shared" si="2"/>
        <v>348065318.6</v>
      </c>
      <c r="F30" s="34">
        <v>257583747.29</v>
      </c>
      <c r="G30" s="34">
        <v>254609803.79</v>
      </c>
      <c r="H30" s="266">
        <f t="shared" si="1"/>
        <v>90481571.31000003</v>
      </c>
      <c r="I30" s="267"/>
    </row>
    <row r="31" spans="1:9" ht="9" customHeight="1">
      <c r="A31" s="33" t="s">
        <v>433</v>
      </c>
      <c r="B31" s="4"/>
      <c r="C31" s="34">
        <v>909343061.72</v>
      </c>
      <c r="D31" s="34">
        <v>0</v>
      </c>
      <c r="E31" s="34">
        <f t="shared" si="2"/>
        <v>909343061.72</v>
      </c>
      <c r="F31" s="34">
        <v>436764445.87</v>
      </c>
      <c r="G31" s="34">
        <v>418994412.87</v>
      </c>
      <c r="H31" s="266">
        <f t="shared" si="1"/>
        <v>472578615.85</v>
      </c>
      <c r="I31" s="267"/>
    </row>
    <row r="32" spans="1:9" ht="9" customHeight="1">
      <c r="A32" s="33" t="s">
        <v>434</v>
      </c>
      <c r="B32" s="4"/>
      <c r="C32" s="34">
        <v>2327303312</v>
      </c>
      <c r="D32" s="34">
        <v>0</v>
      </c>
      <c r="E32" s="34">
        <f t="shared" si="2"/>
        <v>2327303312</v>
      </c>
      <c r="F32" s="34">
        <v>1182308322.26</v>
      </c>
      <c r="G32" s="34">
        <v>1178502940.87</v>
      </c>
      <c r="H32" s="266">
        <f t="shared" si="1"/>
        <v>1144994989.74</v>
      </c>
      <c r="I32" s="267"/>
    </row>
    <row r="33" spans="1:9" ht="2.25" customHeight="1">
      <c r="A33" s="3"/>
      <c r="B33" s="4"/>
      <c r="C33" s="4"/>
      <c r="D33" s="4"/>
      <c r="E33" s="4"/>
      <c r="F33" s="4"/>
      <c r="G33" s="4"/>
      <c r="H33" s="14"/>
      <c r="I33" s="4"/>
    </row>
    <row r="34" spans="1:9" ht="2.25" customHeight="1">
      <c r="A34" s="3"/>
      <c r="B34" s="4"/>
      <c r="C34" s="4"/>
      <c r="D34" s="4"/>
      <c r="E34" s="4"/>
      <c r="F34" s="4"/>
      <c r="G34" s="4"/>
      <c r="H34" s="14"/>
      <c r="I34" s="4"/>
    </row>
    <row r="35" spans="1:9" ht="9" customHeight="1">
      <c r="A35" s="29" t="s">
        <v>435</v>
      </c>
      <c r="B35" s="4"/>
      <c r="C35" s="30">
        <f aca="true" t="shared" si="3" ref="C35:I35">SUM(C36:C52)</f>
        <v>13352071764</v>
      </c>
      <c r="D35" s="30">
        <f t="shared" si="3"/>
        <v>432834692.96</v>
      </c>
      <c r="E35" s="30">
        <f t="shared" si="3"/>
        <v>13784906456.960001</v>
      </c>
      <c r="F35" s="30">
        <f t="shared" si="3"/>
        <v>6570313219.26</v>
      </c>
      <c r="G35" s="30">
        <f t="shared" si="3"/>
        <v>6570313219.26</v>
      </c>
      <c r="H35" s="268">
        <f t="shared" si="3"/>
        <v>7214593237.700002</v>
      </c>
      <c r="I35" s="269">
        <f t="shared" si="3"/>
        <v>0</v>
      </c>
    </row>
    <row r="36" spans="1:9" ht="9" customHeight="1">
      <c r="A36" s="33" t="s">
        <v>436</v>
      </c>
      <c r="B36" s="4"/>
      <c r="C36" s="34">
        <v>3156877789</v>
      </c>
      <c r="D36" s="34">
        <v>260102740.03</v>
      </c>
      <c r="E36" s="34">
        <f>SUM(C36:D36)</f>
        <v>3416980529.03</v>
      </c>
      <c r="F36" s="34">
        <v>2179788829.73</v>
      </c>
      <c r="G36" s="34">
        <v>2179788829.73</v>
      </c>
      <c r="H36" s="266">
        <f aca="true" t="shared" si="4" ref="H36:H53">+E36-F36</f>
        <v>1237191699.3000002</v>
      </c>
      <c r="I36" s="267"/>
    </row>
    <row r="37" spans="1:9" ht="9" customHeight="1">
      <c r="A37" s="33" t="s">
        <v>437</v>
      </c>
      <c r="B37" s="4"/>
      <c r="C37" s="34">
        <v>0</v>
      </c>
      <c r="D37" s="34">
        <v>0</v>
      </c>
      <c r="E37" s="34">
        <f aca="true" t="shared" si="5" ref="E37:E52">SUM(C37:D37)</f>
        <v>0</v>
      </c>
      <c r="F37" s="34">
        <v>0</v>
      </c>
      <c r="G37" s="34">
        <v>0</v>
      </c>
      <c r="H37" s="266">
        <f t="shared" si="4"/>
        <v>0</v>
      </c>
      <c r="I37" s="267"/>
    </row>
    <row r="38" spans="1:9" ht="9" customHeight="1">
      <c r="A38" s="33" t="s">
        <v>438</v>
      </c>
      <c r="B38" s="4"/>
      <c r="C38" s="34">
        <v>0</v>
      </c>
      <c r="D38" s="34">
        <v>18000000</v>
      </c>
      <c r="E38" s="34">
        <f t="shared" si="5"/>
        <v>18000000</v>
      </c>
      <c r="F38" s="34">
        <v>0</v>
      </c>
      <c r="G38" s="34">
        <v>0</v>
      </c>
      <c r="H38" s="266">
        <f t="shared" si="4"/>
        <v>18000000</v>
      </c>
      <c r="I38" s="267"/>
    </row>
    <row r="39" spans="1:9" ht="9" customHeight="1">
      <c r="A39" s="33" t="s">
        <v>439</v>
      </c>
      <c r="B39" s="4"/>
      <c r="C39" s="34">
        <v>0</v>
      </c>
      <c r="D39" s="34">
        <v>948799.55</v>
      </c>
      <c r="E39" s="34">
        <f t="shared" si="5"/>
        <v>948799.55</v>
      </c>
      <c r="F39" s="34">
        <v>948799.55</v>
      </c>
      <c r="G39" s="34">
        <v>948799.55</v>
      </c>
      <c r="H39" s="266">
        <f t="shared" si="4"/>
        <v>0</v>
      </c>
      <c r="I39" s="267"/>
    </row>
    <row r="40" spans="1:9" ht="9" customHeight="1">
      <c r="A40" s="33" t="s">
        <v>440</v>
      </c>
      <c r="B40" s="4"/>
      <c r="C40" s="34">
        <v>288841836</v>
      </c>
      <c r="D40" s="34">
        <v>7312730.39</v>
      </c>
      <c r="E40" s="34">
        <f t="shared" si="5"/>
        <v>296154566.39</v>
      </c>
      <c r="F40" s="34">
        <v>172818795.59</v>
      </c>
      <c r="G40" s="34">
        <v>172818795.59</v>
      </c>
      <c r="H40" s="266">
        <f t="shared" si="4"/>
        <v>123335770.79999998</v>
      </c>
      <c r="I40" s="267"/>
    </row>
    <row r="41" spans="1:9" ht="9" customHeight="1">
      <c r="A41" s="33" t="s">
        <v>441</v>
      </c>
      <c r="B41" s="4"/>
      <c r="C41" s="34">
        <v>201563536</v>
      </c>
      <c r="D41" s="34">
        <v>95447738.55</v>
      </c>
      <c r="E41" s="34">
        <f t="shared" si="5"/>
        <v>297011274.55</v>
      </c>
      <c r="F41" s="34">
        <v>89865772.31</v>
      </c>
      <c r="G41" s="34">
        <v>89865772.31</v>
      </c>
      <c r="H41" s="266">
        <f t="shared" si="4"/>
        <v>207145502.24</v>
      </c>
      <c r="I41" s="267"/>
    </row>
    <row r="42" spans="1:9" ht="9" customHeight="1">
      <c r="A42" s="33" t="s">
        <v>442</v>
      </c>
      <c r="B42" s="4"/>
      <c r="C42" s="34">
        <v>31202677</v>
      </c>
      <c r="D42" s="34">
        <v>1258055.65</v>
      </c>
      <c r="E42" s="34">
        <f t="shared" si="5"/>
        <v>32460732.65</v>
      </c>
      <c r="F42" s="34">
        <v>1166552.89</v>
      </c>
      <c r="G42" s="34">
        <v>1166552.89</v>
      </c>
      <c r="H42" s="266">
        <f t="shared" si="4"/>
        <v>31294179.759999998</v>
      </c>
      <c r="I42" s="267"/>
    </row>
    <row r="43" spans="1:9" ht="9" customHeight="1">
      <c r="A43" s="33" t="s">
        <v>443</v>
      </c>
      <c r="B43" s="4"/>
      <c r="C43" s="34">
        <v>0</v>
      </c>
      <c r="D43" s="34">
        <v>0</v>
      </c>
      <c r="E43" s="34">
        <f t="shared" si="5"/>
        <v>0</v>
      </c>
      <c r="F43" s="34">
        <v>0</v>
      </c>
      <c r="G43" s="34">
        <v>0</v>
      </c>
      <c r="H43" s="266">
        <f t="shared" si="4"/>
        <v>0</v>
      </c>
      <c r="I43" s="267"/>
    </row>
    <row r="44" spans="1:9" ht="9" customHeight="1">
      <c r="A44" s="33" t="s">
        <v>444</v>
      </c>
      <c r="B44" s="4"/>
      <c r="C44" s="34">
        <v>0</v>
      </c>
      <c r="D44" s="34">
        <v>0</v>
      </c>
      <c r="E44" s="34">
        <f t="shared" si="5"/>
        <v>0</v>
      </c>
      <c r="F44" s="34">
        <v>0</v>
      </c>
      <c r="G44" s="34">
        <v>0</v>
      </c>
      <c r="H44" s="266">
        <f t="shared" si="4"/>
        <v>0</v>
      </c>
      <c r="I44" s="267"/>
    </row>
    <row r="45" spans="1:9" ht="9" customHeight="1">
      <c r="A45" s="33" t="s">
        <v>445</v>
      </c>
      <c r="B45" s="4"/>
      <c r="C45" s="34">
        <v>0</v>
      </c>
      <c r="D45" s="34">
        <v>0</v>
      </c>
      <c r="E45" s="34">
        <f t="shared" si="5"/>
        <v>0</v>
      </c>
      <c r="F45" s="34">
        <v>0</v>
      </c>
      <c r="G45" s="34">
        <v>0</v>
      </c>
      <c r="H45" s="266">
        <f t="shared" si="4"/>
        <v>0</v>
      </c>
      <c r="I45" s="267"/>
    </row>
    <row r="46" spans="1:9" ht="9" customHeight="1">
      <c r="A46" s="33" t="s">
        <v>446</v>
      </c>
      <c r="B46" s="4"/>
      <c r="C46" s="34">
        <v>0</v>
      </c>
      <c r="D46" s="34">
        <v>0</v>
      </c>
      <c r="E46" s="34">
        <f t="shared" si="5"/>
        <v>0</v>
      </c>
      <c r="F46" s="34">
        <v>0</v>
      </c>
      <c r="G46" s="34">
        <v>0</v>
      </c>
      <c r="H46" s="266">
        <f t="shared" si="4"/>
        <v>0</v>
      </c>
      <c r="I46" s="267"/>
    </row>
    <row r="47" spans="1:9" ht="9" customHeight="1">
      <c r="A47" s="33" t="s">
        <v>447</v>
      </c>
      <c r="B47" s="4"/>
      <c r="C47" s="34">
        <v>734100530</v>
      </c>
      <c r="D47" s="34">
        <v>1251111</v>
      </c>
      <c r="E47" s="34">
        <f t="shared" si="5"/>
        <v>735351641</v>
      </c>
      <c r="F47" s="34">
        <v>0</v>
      </c>
      <c r="G47" s="34">
        <v>0</v>
      </c>
      <c r="H47" s="266">
        <f t="shared" si="4"/>
        <v>735351641</v>
      </c>
      <c r="I47" s="267"/>
    </row>
    <row r="48" spans="1:9" ht="9" customHeight="1">
      <c r="A48" s="33" t="s">
        <v>448</v>
      </c>
      <c r="B48" s="4"/>
      <c r="C48" s="34">
        <v>169985394</v>
      </c>
      <c r="D48" s="34">
        <v>13679769.98</v>
      </c>
      <c r="E48" s="34">
        <f t="shared" si="5"/>
        <v>183665163.98</v>
      </c>
      <c r="F48" s="34">
        <v>108526842.18</v>
      </c>
      <c r="G48" s="34">
        <v>108526842.18</v>
      </c>
      <c r="H48" s="266">
        <f t="shared" si="4"/>
        <v>75138321.79999998</v>
      </c>
      <c r="I48" s="267"/>
    </row>
    <row r="49" spans="1:9" ht="9" customHeight="1">
      <c r="A49" s="33" t="s">
        <v>449</v>
      </c>
      <c r="B49" s="4"/>
      <c r="C49" s="34">
        <v>0</v>
      </c>
      <c r="D49" s="34">
        <v>0</v>
      </c>
      <c r="E49" s="34">
        <f>SUM(C49:D49)</f>
        <v>0</v>
      </c>
      <c r="F49" s="34">
        <v>0</v>
      </c>
      <c r="G49" s="34">
        <v>0</v>
      </c>
      <c r="H49" s="266">
        <f>+E49-F49</f>
        <v>0</v>
      </c>
      <c r="I49" s="267"/>
    </row>
    <row r="50" spans="1:9" ht="9" customHeight="1">
      <c r="A50" s="33" t="s">
        <v>450</v>
      </c>
      <c r="B50" s="4"/>
      <c r="C50" s="34">
        <v>0</v>
      </c>
      <c r="D50" s="34">
        <v>9503.52</v>
      </c>
      <c r="E50" s="34">
        <f t="shared" si="5"/>
        <v>9503.52</v>
      </c>
      <c r="F50" s="34">
        <v>9503.52</v>
      </c>
      <c r="G50" s="34">
        <v>9503.52</v>
      </c>
      <c r="H50" s="266">
        <f t="shared" si="4"/>
        <v>0</v>
      </c>
      <c r="I50" s="267"/>
    </row>
    <row r="51" spans="1:9" ht="9" customHeight="1">
      <c r="A51" s="33" t="s">
        <v>451</v>
      </c>
      <c r="B51" s="4"/>
      <c r="C51" s="34">
        <v>0</v>
      </c>
      <c r="D51" s="34">
        <v>0</v>
      </c>
      <c r="E51" s="34">
        <f t="shared" si="5"/>
        <v>0</v>
      </c>
      <c r="F51" s="34">
        <v>0</v>
      </c>
      <c r="G51" s="34">
        <v>0</v>
      </c>
      <c r="H51" s="266">
        <f t="shared" si="4"/>
        <v>0</v>
      </c>
      <c r="I51" s="267"/>
    </row>
    <row r="52" spans="1:9" ht="9" customHeight="1">
      <c r="A52" s="33" t="s">
        <v>452</v>
      </c>
      <c r="B52" s="4"/>
      <c r="C52" s="34">
        <v>8769500002</v>
      </c>
      <c r="D52" s="34">
        <v>34824244.29</v>
      </c>
      <c r="E52" s="34">
        <f t="shared" si="5"/>
        <v>8804324246.29</v>
      </c>
      <c r="F52" s="34">
        <v>4017188123.49</v>
      </c>
      <c r="G52" s="34">
        <v>4017188123.49</v>
      </c>
      <c r="H52" s="266">
        <f t="shared" si="4"/>
        <v>4787136122.800001</v>
      </c>
      <c r="I52" s="267"/>
    </row>
    <row r="53" spans="1:9" ht="2.25" customHeight="1">
      <c r="A53" s="3"/>
      <c r="B53" s="4"/>
      <c r="C53" s="4"/>
      <c r="D53" s="4"/>
      <c r="E53" s="4"/>
      <c r="F53" s="4"/>
      <c r="G53" s="4"/>
      <c r="H53" s="266">
        <f t="shared" si="4"/>
        <v>0</v>
      </c>
      <c r="I53" s="267"/>
    </row>
    <row r="54" spans="1:9" ht="2.25" customHeight="1">
      <c r="A54" s="3"/>
      <c r="B54" s="4"/>
      <c r="C54" s="4"/>
      <c r="D54" s="4"/>
      <c r="E54" s="4"/>
      <c r="F54" s="4"/>
      <c r="G54" s="4"/>
      <c r="H54" s="14"/>
      <c r="I54" s="4"/>
    </row>
    <row r="55" spans="1:9" ht="9" customHeight="1">
      <c r="A55" s="29" t="s">
        <v>411</v>
      </c>
      <c r="B55" s="4"/>
      <c r="C55" s="30">
        <f aca="true" t="shared" si="6" ref="C55:I55">+C10+C35</f>
        <v>23724818387</v>
      </c>
      <c r="D55" s="30">
        <f t="shared" si="6"/>
        <v>1055883092.5</v>
      </c>
      <c r="E55" s="30">
        <f t="shared" si="6"/>
        <v>24780701479.5</v>
      </c>
      <c r="F55" s="30">
        <f t="shared" si="6"/>
        <v>11852441477.119999</v>
      </c>
      <c r="G55" s="30">
        <f t="shared" si="6"/>
        <v>11692610740.74</v>
      </c>
      <c r="H55" s="268">
        <f t="shared" si="6"/>
        <v>12928260002.380001</v>
      </c>
      <c r="I55" s="269">
        <f t="shared" si="6"/>
        <v>0</v>
      </c>
    </row>
    <row r="56" spans="1:9" ht="2.25" customHeight="1">
      <c r="A56" s="1"/>
      <c r="B56" s="5"/>
      <c r="C56" s="5"/>
      <c r="D56" s="5"/>
      <c r="E56" s="5"/>
      <c r="F56" s="5"/>
      <c r="G56" s="5"/>
      <c r="H56" s="2"/>
      <c r="I56" s="5"/>
    </row>
    <row r="57" ht="3.75" customHeight="1"/>
  </sheetData>
  <sheetProtection/>
  <mergeCells count="51">
    <mergeCell ref="A1:I5"/>
    <mergeCell ref="A6:B8"/>
    <mergeCell ref="C6:G6"/>
    <mergeCell ref="H6:I8"/>
    <mergeCell ref="C7:C8"/>
    <mergeCell ref="D7:D8"/>
    <mergeCell ref="E7:E8"/>
    <mergeCell ref="F7:F8"/>
    <mergeCell ref="G7:G8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7:I27"/>
    <mergeCell ref="H28:I28"/>
    <mergeCell ref="H29:I29"/>
    <mergeCell ref="H30:I30"/>
    <mergeCell ref="H31:I31"/>
    <mergeCell ref="H32:I32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5:I55"/>
  </mergeCells>
  <printOptions horizontalCentered="1"/>
  <pageMargins left="0.2755905511811024" right="0.1968503937007874" top="0.5905511811023623" bottom="0.5905511811023623" header="0" footer="0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93"/>
  <sheetViews>
    <sheetView showGridLines="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7109375" style="0" customWidth="1"/>
    <col min="4" max="4" width="12.00390625" style="0" customWidth="1"/>
    <col min="5" max="5" width="13.7109375" style="0" customWidth="1"/>
    <col min="6" max="6" width="12.8515625" style="0" customWidth="1"/>
    <col min="7" max="7" width="12.7109375" style="0" customWidth="1"/>
    <col min="8" max="8" width="7.57421875" style="0" customWidth="1"/>
    <col min="9" max="9" width="5.7109375" style="0" customWidth="1"/>
  </cols>
  <sheetData>
    <row r="1" spans="1:9" ht="12" customHeight="1">
      <c r="A1" s="232" t="s">
        <v>453</v>
      </c>
      <c r="B1" s="233"/>
      <c r="C1" s="233"/>
      <c r="D1" s="233"/>
      <c r="E1" s="233"/>
      <c r="F1" s="233"/>
      <c r="G1" s="233"/>
      <c r="H1" s="233"/>
      <c r="I1" s="234"/>
    </row>
    <row r="2" spans="1:9" ht="11.25" customHeight="1">
      <c r="A2" s="235"/>
      <c r="B2" s="236"/>
      <c r="C2" s="236"/>
      <c r="D2" s="236"/>
      <c r="E2" s="236"/>
      <c r="F2" s="236"/>
      <c r="G2" s="236"/>
      <c r="H2" s="236"/>
      <c r="I2" s="237"/>
    </row>
    <row r="3" spans="1:9" ht="11.25" customHeight="1">
      <c r="A3" s="235"/>
      <c r="B3" s="236"/>
      <c r="C3" s="236"/>
      <c r="D3" s="236"/>
      <c r="E3" s="236"/>
      <c r="F3" s="236"/>
      <c r="G3" s="236"/>
      <c r="H3" s="236"/>
      <c r="I3" s="237"/>
    </row>
    <row r="4" spans="1:9" ht="11.25" customHeight="1">
      <c r="A4" s="235"/>
      <c r="B4" s="236"/>
      <c r="C4" s="236"/>
      <c r="D4" s="236"/>
      <c r="E4" s="236"/>
      <c r="F4" s="236"/>
      <c r="G4" s="236"/>
      <c r="H4" s="236"/>
      <c r="I4" s="237"/>
    </row>
    <row r="5" spans="1:9" ht="15.75" customHeight="1">
      <c r="A5" s="238"/>
      <c r="B5" s="239"/>
      <c r="C5" s="239"/>
      <c r="D5" s="239"/>
      <c r="E5" s="239"/>
      <c r="F5" s="239"/>
      <c r="G5" s="239"/>
      <c r="H5" s="239"/>
      <c r="I5" s="240"/>
    </row>
    <row r="6" spans="1:9" ht="12.75">
      <c r="A6" s="241" t="s">
        <v>0</v>
      </c>
      <c r="B6" s="261"/>
      <c r="C6" s="264" t="s">
        <v>332</v>
      </c>
      <c r="D6" s="264"/>
      <c r="E6" s="264"/>
      <c r="F6" s="264"/>
      <c r="G6" s="264"/>
      <c r="H6" s="265" t="s">
        <v>333</v>
      </c>
      <c r="I6" s="265"/>
    </row>
    <row r="7" spans="1:9" ht="12.75">
      <c r="A7" s="242"/>
      <c r="B7" s="262"/>
      <c r="C7" s="244" t="s">
        <v>334</v>
      </c>
      <c r="D7" s="264" t="s">
        <v>335</v>
      </c>
      <c r="E7" s="244" t="s">
        <v>336</v>
      </c>
      <c r="F7" s="244" t="s">
        <v>225</v>
      </c>
      <c r="G7" s="244" t="s">
        <v>242</v>
      </c>
      <c r="H7" s="265"/>
      <c r="I7" s="265"/>
    </row>
    <row r="8" spans="1:9" ht="12.75">
      <c r="A8" s="243"/>
      <c r="B8" s="263"/>
      <c r="C8" s="246"/>
      <c r="D8" s="264"/>
      <c r="E8" s="246"/>
      <c r="F8" s="246"/>
      <c r="G8" s="246"/>
      <c r="H8" s="265"/>
      <c r="I8" s="265"/>
    </row>
    <row r="9" spans="1:9" ht="2.25" customHeight="1">
      <c r="A9" s="48"/>
      <c r="B9" s="49"/>
      <c r="C9" s="49"/>
      <c r="D9" s="49"/>
      <c r="E9" s="49"/>
      <c r="F9" s="49"/>
      <c r="G9" s="49"/>
      <c r="H9" s="110"/>
      <c r="I9" s="49"/>
    </row>
    <row r="10" spans="1:9" ht="2.25" customHeight="1">
      <c r="A10" s="3"/>
      <c r="B10" s="4"/>
      <c r="C10" s="4"/>
      <c r="D10" s="4"/>
      <c r="E10" s="4"/>
      <c r="F10" s="4"/>
      <c r="G10" s="4"/>
      <c r="H10" s="14"/>
      <c r="I10" s="4"/>
    </row>
    <row r="11" spans="1:9" ht="9" customHeight="1">
      <c r="A11" s="29" t="s">
        <v>454</v>
      </c>
      <c r="B11" s="4"/>
      <c r="C11" s="30">
        <f>+C13+C23+C32+C43</f>
        <v>10372746623</v>
      </c>
      <c r="D11" s="30">
        <f aca="true" t="shared" si="0" ref="D11:I11">+D13+D23+D32+D43</f>
        <v>623048399.5400001</v>
      </c>
      <c r="E11" s="30">
        <f>+E13+E23+E32+E43</f>
        <v>10995795022.54</v>
      </c>
      <c r="F11" s="30">
        <f t="shared" si="0"/>
        <v>5282128257.860001</v>
      </c>
      <c r="G11" s="30">
        <f t="shared" si="0"/>
        <v>5122297521.4800005</v>
      </c>
      <c r="H11" s="268">
        <f t="shared" si="0"/>
        <v>5713666764.68</v>
      </c>
      <c r="I11" s="269">
        <f t="shared" si="0"/>
        <v>0</v>
      </c>
    </row>
    <row r="12" spans="1:9" ht="2.25" customHeight="1">
      <c r="A12" s="3"/>
      <c r="B12" s="4"/>
      <c r="C12" s="4"/>
      <c r="D12" s="4"/>
      <c r="E12" s="4"/>
      <c r="F12" s="4"/>
      <c r="G12" s="4"/>
      <c r="H12" s="14"/>
      <c r="I12" s="4"/>
    </row>
    <row r="13" spans="1:9" s="118" customFormat="1" ht="9" customHeight="1">
      <c r="A13" s="29" t="s">
        <v>455</v>
      </c>
      <c r="B13" s="38"/>
      <c r="C13" s="30">
        <f aca="true" t="shared" si="1" ref="C13:I13">SUM(C14:C21)</f>
        <v>3873713474.02</v>
      </c>
      <c r="D13" s="30">
        <f t="shared" si="1"/>
        <v>64613803.35999999</v>
      </c>
      <c r="E13" s="30">
        <f t="shared" si="1"/>
        <v>3938327277.3799996</v>
      </c>
      <c r="F13" s="30">
        <f t="shared" si="1"/>
        <v>1953745059.0500002</v>
      </c>
      <c r="G13" s="30">
        <f t="shared" si="1"/>
        <v>1899534923.19</v>
      </c>
      <c r="H13" s="268">
        <f t="shared" si="1"/>
        <v>1984582218.3300002</v>
      </c>
      <c r="I13" s="269">
        <f t="shared" si="1"/>
        <v>0</v>
      </c>
    </row>
    <row r="14" spans="1:9" s="118" customFormat="1" ht="9" customHeight="1">
      <c r="A14" s="33" t="s">
        <v>456</v>
      </c>
      <c r="B14" s="112"/>
      <c r="C14" s="34">
        <v>337543671.57</v>
      </c>
      <c r="D14" s="34">
        <v>0</v>
      </c>
      <c r="E14" s="34">
        <f>SUM(C14:D14)</f>
        <v>337543671.57</v>
      </c>
      <c r="F14" s="34">
        <v>180981443.61</v>
      </c>
      <c r="G14" s="34">
        <v>180981443.61</v>
      </c>
      <c r="H14" s="266">
        <f>+E14-F14</f>
        <v>156562227.95999998</v>
      </c>
      <c r="I14" s="267"/>
    </row>
    <row r="15" spans="1:9" s="118" customFormat="1" ht="9" customHeight="1">
      <c r="A15" s="33" t="s">
        <v>457</v>
      </c>
      <c r="B15" s="112"/>
      <c r="C15" s="34">
        <v>1524993769.94</v>
      </c>
      <c r="D15" s="34">
        <v>2772721.5</v>
      </c>
      <c r="E15" s="34">
        <f aca="true" t="shared" si="2" ref="E15:E21">SUM(C15:D15)</f>
        <v>1527766491.44</v>
      </c>
      <c r="F15" s="34">
        <v>808211912.99</v>
      </c>
      <c r="G15" s="34">
        <v>787178674.04</v>
      </c>
      <c r="H15" s="266">
        <f aca="true" t="shared" si="3" ref="H15:H21">+E15-F15</f>
        <v>719554578.45</v>
      </c>
      <c r="I15" s="267"/>
    </row>
    <row r="16" spans="1:9" s="118" customFormat="1" ht="9" customHeight="1">
      <c r="A16" s="33" t="s">
        <v>458</v>
      </c>
      <c r="B16" s="112"/>
      <c r="C16" s="34">
        <v>521286430.71</v>
      </c>
      <c r="D16" s="34">
        <v>25772808.7</v>
      </c>
      <c r="E16" s="34">
        <f t="shared" si="2"/>
        <v>547059239.41</v>
      </c>
      <c r="F16" s="34">
        <v>235228588.14</v>
      </c>
      <c r="G16" s="34">
        <v>230726609.36</v>
      </c>
      <c r="H16" s="266">
        <f t="shared" si="3"/>
        <v>311830651.27</v>
      </c>
      <c r="I16" s="267"/>
    </row>
    <row r="17" spans="1:9" s="118" customFormat="1" ht="9" customHeight="1">
      <c r="A17" s="33" t="s">
        <v>459</v>
      </c>
      <c r="B17" s="112"/>
      <c r="C17" s="34">
        <v>0</v>
      </c>
      <c r="D17" s="34">
        <v>0</v>
      </c>
      <c r="E17" s="34">
        <f t="shared" si="2"/>
        <v>0</v>
      </c>
      <c r="F17" s="34">
        <v>0</v>
      </c>
      <c r="G17" s="34">
        <v>0</v>
      </c>
      <c r="H17" s="266">
        <f t="shared" si="3"/>
        <v>0</v>
      </c>
      <c r="I17" s="267"/>
    </row>
    <row r="18" spans="1:9" s="118" customFormat="1" ht="9" customHeight="1">
      <c r="A18" s="33" t="s">
        <v>460</v>
      </c>
      <c r="B18" s="112"/>
      <c r="C18" s="34">
        <v>768399020.98</v>
      </c>
      <c r="D18" s="34">
        <v>38366232.26</v>
      </c>
      <c r="E18" s="34">
        <f t="shared" si="2"/>
        <v>806765253.24</v>
      </c>
      <c r="F18" s="34">
        <v>342445898.14</v>
      </c>
      <c r="G18" s="34">
        <v>326268856.32</v>
      </c>
      <c r="H18" s="266">
        <f t="shared" si="3"/>
        <v>464319355.1</v>
      </c>
      <c r="I18" s="267"/>
    </row>
    <row r="19" spans="1:9" s="118" customFormat="1" ht="9" customHeight="1">
      <c r="A19" s="33" t="s">
        <v>461</v>
      </c>
      <c r="B19" s="112"/>
      <c r="C19" s="34">
        <v>0</v>
      </c>
      <c r="D19" s="34">
        <v>0</v>
      </c>
      <c r="E19" s="34">
        <f t="shared" si="2"/>
        <v>0</v>
      </c>
      <c r="F19" s="34">
        <v>0</v>
      </c>
      <c r="G19" s="34">
        <v>0</v>
      </c>
      <c r="H19" s="266">
        <f t="shared" si="3"/>
        <v>0</v>
      </c>
      <c r="I19" s="267"/>
    </row>
    <row r="20" spans="1:9" s="118" customFormat="1" ht="9" customHeight="1">
      <c r="A20" s="33" t="s">
        <v>462</v>
      </c>
      <c r="B20" s="112"/>
      <c r="C20" s="34">
        <v>360921809.51</v>
      </c>
      <c r="D20" s="34">
        <v>541494.88</v>
      </c>
      <c r="E20" s="34">
        <f t="shared" si="2"/>
        <v>361463304.39</v>
      </c>
      <c r="F20" s="34">
        <v>156643097.4</v>
      </c>
      <c r="G20" s="34">
        <v>147860446.74</v>
      </c>
      <c r="H20" s="266">
        <f t="shared" si="3"/>
        <v>204820206.98999998</v>
      </c>
      <c r="I20" s="267"/>
    </row>
    <row r="21" spans="1:9" s="118" customFormat="1" ht="9" customHeight="1">
      <c r="A21" s="33" t="s">
        <v>463</v>
      </c>
      <c r="B21" s="112"/>
      <c r="C21" s="34">
        <v>360568771.31</v>
      </c>
      <c r="D21" s="34">
        <v>-2839453.98</v>
      </c>
      <c r="E21" s="34">
        <f t="shared" si="2"/>
        <v>357729317.33</v>
      </c>
      <c r="F21" s="34">
        <v>230234118.77</v>
      </c>
      <c r="G21" s="34">
        <v>226518893.12</v>
      </c>
      <c r="H21" s="266">
        <f t="shared" si="3"/>
        <v>127495198.55999997</v>
      </c>
      <c r="I21" s="267"/>
    </row>
    <row r="22" spans="1:9" s="118" customFormat="1" ht="2.25" customHeight="1">
      <c r="A22" s="114"/>
      <c r="B22" s="112"/>
      <c r="C22" s="112"/>
      <c r="D22" s="112"/>
      <c r="E22" s="112"/>
      <c r="F22" s="112"/>
      <c r="G22" s="112"/>
      <c r="H22" s="113"/>
      <c r="I22" s="112"/>
    </row>
    <row r="23" spans="1:9" s="118" customFormat="1" ht="9" customHeight="1">
      <c r="A23" s="29" t="s">
        <v>464</v>
      </c>
      <c r="B23" s="38"/>
      <c r="C23" s="30">
        <f aca="true" t="shared" si="4" ref="C23:I23">SUM(C24:C30)</f>
        <v>3063815780.89</v>
      </c>
      <c r="D23" s="30">
        <f t="shared" si="4"/>
        <v>364797941.33000004</v>
      </c>
      <c r="E23" s="30">
        <f t="shared" si="4"/>
        <v>3428613722.22</v>
      </c>
      <c r="F23" s="30">
        <f t="shared" si="4"/>
        <v>1647933865.4900002</v>
      </c>
      <c r="G23" s="30">
        <f t="shared" si="4"/>
        <v>1609987578.46</v>
      </c>
      <c r="H23" s="268">
        <f t="shared" si="4"/>
        <v>1780679856.73</v>
      </c>
      <c r="I23" s="269">
        <f t="shared" si="4"/>
        <v>0</v>
      </c>
    </row>
    <row r="24" spans="1:9" s="118" customFormat="1" ht="9" customHeight="1">
      <c r="A24" s="33" t="s">
        <v>465</v>
      </c>
      <c r="B24" s="112"/>
      <c r="C24" s="34">
        <v>31624010.31</v>
      </c>
      <c r="D24" s="34">
        <v>20595203.36</v>
      </c>
      <c r="E24" s="34">
        <f>SUM(C24:D24)</f>
        <v>52219213.67</v>
      </c>
      <c r="F24" s="34">
        <v>12832377.55</v>
      </c>
      <c r="G24" s="34">
        <v>12532377.55</v>
      </c>
      <c r="H24" s="266">
        <f aca="true" t="shared" si="5" ref="H24:H30">+E24-F24</f>
        <v>39386836.120000005</v>
      </c>
      <c r="I24" s="267"/>
    </row>
    <row r="25" spans="1:9" s="118" customFormat="1" ht="9" customHeight="1">
      <c r="A25" s="33" t="s">
        <v>466</v>
      </c>
      <c r="B25" s="112"/>
      <c r="C25" s="34">
        <v>343639480.35</v>
      </c>
      <c r="D25" s="34">
        <v>155374224.46</v>
      </c>
      <c r="E25" s="34">
        <f aca="true" t="shared" si="6" ref="E25:E30">SUM(C25:D25)</f>
        <v>499013704.81000006</v>
      </c>
      <c r="F25" s="34">
        <v>157387435.24</v>
      </c>
      <c r="G25" s="34">
        <v>151371091.17</v>
      </c>
      <c r="H25" s="266">
        <f t="shared" si="5"/>
        <v>341626269.57000005</v>
      </c>
      <c r="I25" s="267"/>
    </row>
    <row r="26" spans="1:9" s="118" customFormat="1" ht="9" customHeight="1">
      <c r="A26" s="33" t="s">
        <v>467</v>
      </c>
      <c r="B26" s="112"/>
      <c r="C26" s="34">
        <v>324320785.78</v>
      </c>
      <c r="D26" s="34">
        <v>109341667.06</v>
      </c>
      <c r="E26" s="34">
        <f t="shared" si="6"/>
        <v>433662452.84</v>
      </c>
      <c r="F26" s="34">
        <v>333204564.05</v>
      </c>
      <c r="G26" s="34">
        <v>332226582.32</v>
      </c>
      <c r="H26" s="266">
        <f t="shared" si="5"/>
        <v>100457888.78999996</v>
      </c>
      <c r="I26" s="267"/>
    </row>
    <row r="27" spans="1:9" s="118" customFormat="1" ht="9" customHeight="1">
      <c r="A27" s="33" t="s">
        <v>468</v>
      </c>
      <c r="B27" s="112"/>
      <c r="C27" s="34">
        <v>202399824.82</v>
      </c>
      <c r="D27" s="34">
        <v>37263902.92</v>
      </c>
      <c r="E27" s="34">
        <f t="shared" si="6"/>
        <v>239663727.74</v>
      </c>
      <c r="F27" s="34">
        <v>144016789.05</v>
      </c>
      <c r="G27" s="34">
        <v>140088646.15</v>
      </c>
      <c r="H27" s="266">
        <f t="shared" si="5"/>
        <v>95646938.69</v>
      </c>
      <c r="I27" s="267"/>
    </row>
    <row r="28" spans="1:9" s="118" customFormat="1" ht="9" customHeight="1">
      <c r="A28" s="33" t="s">
        <v>469</v>
      </c>
      <c r="B28" s="112"/>
      <c r="C28" s="34">
        <v>1431867791.57</v>
      </c>
      <c r="D28" s="34">
        <v>37660954.05</v>
      </c>
      <c r="E28" s="34">
        <f t="shared" si="6"/>
        <v>1469528745.62</v>
      </c>
      <c r="F28" s="34">
        <v>724901360.7</v>
      </c>
      <c r="G28" s="34">
        <v>723393551.04</v>
      </c>
      <c r="H28" s="266">
        <f t="shared" si="5"/>
        <v>744627384.9199998</v>
      </c>
      <c r="I28" s="267"/>
    </row>
    <row r="29" spans="1:9" s="118" customFormat="1" ht="9" customHeight="1">
      <c r="A29" s="33" t="s">
        <v>470</v>
      </c>
      <c r="B29" s="112"/>
      <c r="C29" s="34">
        <v>729963888.06</v>
      </c>
      <c r="D29" s="34">
        <v>4561989.48</v>
      </c>
      <c r="E29" s="34">
        <f t="shared" si="6"/>
        <v>734525877.54</v>
      </c>
      <c r="F29" s="34">
        <v>275591338.9</v>
      </c>
      <c r="G29" s="34">
        <v>250375330.23</v>
      </c>
      <c r="H29" s="266">
        <f t="shared" si="5"/>
        <v>458934538.64</v>
      </c>
      <c r="I29" s="267"/>
    </row>
    <row r="30" spans="1:9" s="118" customFormat="1" ht="9" customHeight="1">
      <c r="A30" s="33" t="s">
        <v>471</v>
      </c>
      <c r="B30" s="112"/>
      <c r="C30" s="34">
        <v>0</v>
      </c>
      <c r="D30" s="34">
        <v>0</v>
      </c>
      <c r="E30" s="34">
        <f t="shared" si="6"/>
        <v>0</v>
      </c>
      <c r="F30" s="34">
        <v>0</v>
      </c>
      <c r="G30" s="34">
        <v>0</v>
      </c>
      <c r="H30" s="266">
        <f t="shared" si="5"/>
        <v>0</v>
      </c>
      <c r="I30" s="267"/>
    </row>
    <row r="31" spans="1:9" s="118" customFormat="1" ht="2.25" customHeight="1">
      <c r="A31" s="114"/>
      <c r="B31" s="112"/>
      <c r="C31" s="112"/>
      <c r="D31" s="112"/>
      <c r="E31" s="112"/>
      <c r="F31" s="112"/>
      <c r="G31" s="112"/>
      <c r="H31" s="113"/>
      <c r="I31" s="112"/>
    </row>
    <row r="32" spans="1:9" s="118" customFormat="1" ht="9" customHeight="1">
      <c r="A32" s="29" t="s">
        <v>472</v>
      </c>
      <c r="B32" s="38"/>
      <c r="C32" s="30">
        <f aca="true" t="shared" si="7" ref="C32:I32">SUM(C33:C41)</f>
        <v>573808507.6700001</v>
      </c>
      <c r="D32" s="30">
        <f t="shared" si="7"/>
        <v>193636654.85</v>
      </c>
      <c r="E32" s="30">
        <f t="shared" si="7"/>
        <v>767445162.5200001</v>
      </c>
      <c r="F32" s="30">
        <f t="shared" si="7"/>
        <v>285832474.86</v>
      </c>
      <c r="G32" s="30">
        <f t="shared" si="7"/>
        <v>221963542.76000002</v>
      </c>
      <c r="H32" s="268">
        <f t="shared" si="7"/>
        <v>481612687.66</v>
      </c>
      <c r="I32" s="269">
        <f t="shared" si="7"/>
        <v>0</v>
      </c>
    </row>
    <row r="33" spans="1:9" s="118" customFormat="1" ht="9" customHeight="1">
      <c r="A33" s="33" t="s">
        <v>473</v>
      </c>
      <c r="B33" s="112"/>
      <c r="C33" s="34">
        <v>127769032.17</v>
      </c>
      <c r="D33" s="34">
        <v>2358988.1</v>
      </c>
      <c r="E33" s="34">
        <f>SUM(C33:D33)</f>
        <v>130128020.27</v>
      </c>
      <c r="F33" s="34">
        <v>49468671.52</v>
      </c>
      <c r="G33" s="34">
        <v>49230364.74</v>
      </c>
      <c r="H33" s="266">
        <f aca="true" t="shared" si="8" ref="H33:H41">+E33-F33</f>
        <v>80659348.75</v>
      </c>
      <c r="I33" s="267"/>
    </row>
    <row r="34" spans="1:9" s="118" customFormat="1" ht="9" customHeight="1">
      <c r="A34" s="33" t="s">
        <v>474</v>
      </c>
      <c r="B34" s="112"/>
      <c r="C34" s="34">
        <v>103730503.54</v>
      </c>
      <c r="D34" s="34">
        <v>11472262.15</v>
      </c>
      <c r="E34" s="34">
        <f aca="true" t="shared" si="9" ref="E34:E39">SUM(C34:D34)</f>
        <v>115202765.69000001</v>
      </c>
      <c r="F34" s="34">
        <v>28480286.4</v>
      </c>
      <c r="G34" s="34">
        <v>23133277.87</v>
      </c>
      <c r="H34" s="266">
        <f t="shared" si="8"/>
        <v>86722479.29000002</v>
      </c>
      <c r="I34" s="267"/>
    </row>
    <row r="35" spans="1:9" s="118" customFormat="1" ht="9" customHeight="1">
      <c r="A35" s="33" t="s">
        <v>475</v>
      </c>
      <c r="B35" s="112"/>
      <c r="C35" s="34">
        <v>0</v>
      </c>
      <c r="D35" s="34">
        <v>0</v>
      </c>
      <c r="E35" s="34">
        <f t="shared" si="9"/>
        <v>0</v>
      </c>
      <c r="F35" s="34">
        <v>0</v>
      </c>
      <c r="G35" s="34">
        <v>0</v>
      </c>
      <c r="H35" s="266">
        <f t="shared" si="8"/>
        <v>0</v>
      </c>
      <c r="I35" s="267"/>
    </row>
    <row r="36" spans="1:9" s="118" customFormat="1" ht="9" customHeight="1">
      <c r="A36" s="33" t="s">
        <v>476</v>
      </c>
      <c r="B36" s="112"/>
      <c r="C36" s="34">
        <v>0</v>
      </c>
      <c r="D36" s="34">
        <v>0</v>
      </c>
      <c r="E36" s="34">
        <f t="shared" si="9"/>
        <v>0</v>
      </c>
      <c r="F36" s="34">
        <v>0</v>
      </c>
      <c r="G36" s="34">
        <v>0</v>
      </c>
      <c r="H36" s="266">
        <f t="shared" si="8"/>
        <v>0</v>
      </c>
      <c r="I36" s="267"/>
    </row>
    <row r="37" spans="1:9" s="118" customFormat="1" ht="9" customHeight="1">
      <c r="A37" s="33" t="s">
        <v>477</v>
      </c>
      <c r="B37" s="112"/>
      <c r="C37" s="34">
        <v>107401175.28</v>
      </c>
      <c r="D37" s="34">
        <v>179770996.12</v>
      </c>
      <c r="E37" s="34">
        <f t="shared" si="9"/>
        <v>287172171.4</v>
      </c>
      <c r="F37" s="34">
        <v>135236485.71</v>
      </c>
      <c r="G37" s="34">
        <v>126338400.13</v>
      </c>
      <c r="H37" s="266">
        <f t="shared" si="8"/>
        <v>151935685.68999997</v>
      </c>
      <c r="I37" s="267"/>
    </row>
    <row r="38" spans="1:9" s="118" customFormat="1" ht="9" customHeight="1">
      <c r="A38" s="33" t="s">
        <v>478</v>
      </c>
      <c r="B38" s="112"/>
      <c r="C38" s="34">
        <v>0</v>
      </c>
      <c r="D38" s="34">
        <v>0</v>
      </c>
      <c r="E38" s="34">
        <f t="shared" si="9"/>
        <v>0</v>
      </c>
      <c r="F38" s="34">
        <v>0</v>
      </c>
      <c r="G38" s="34">
        <v>0</v>
      </c>
      <c r="H38" s="266">
        <f t="shared" si="8"/>
        <v>0</v>
      </c>
      <c r="I38" s="267"/>
    </row>
    <row r="39" spans="1:9" s="118" customFormat="1" ht="9" customHeight="1">
      <c r="A39" s="33" t="s">
        <v>479</v>
      </c>
      <c r="B39" s="112"/>
      <c r="C39" s="34">
        <v>224180425.35</v>
      </c>
      <c r="D39" s="34">
        <v>34408.48</v>
      </c>
      <c r="E39" s="34">
        <f t="shared" si="9"/>
        <v>224214833.82999998</v>
      </c>
      <c r="F39" s="34">
        <v>68389893.51</v>
      </c>
      <c r="G39" s="34">
        <v>19004362.3</v>
      </c>
      <c r="H39" s="266">
        <f t="shared" si="8"/>
        <v>155824940.32</v>
      </c>
      <c r="I39" s="267"/>
    </row>
    <row r="40" spans="1:9" s="118" customFormat="1" ht="9" customHeight="1">
      <c r="A40" s="33" t="s">
        <v>480</v>
      </c>
      <c r="B40" s="112"/>
      <c r="C40" s="34">
        <v>10727371.33</v>
      </c>
      <c r="D40" s="34">
        <v>0</v>
      </c>
      <c r="E40" s="34">
        <f>SUM(C40:D40)</f>
        <v>10727371.33</v>
      </c>
      <c r="F40" s="34">
        <v>4257137.72</v>
      </c>
      <c r="G40" s="34">
        <v>4257137.72</v>
      </c>
      <c r="H40" s="266">
        <f t="shared" si="8"/>
        <v>6470233.61</v>
      </c>
      <c r="I40" s="267"/>
    </row>
    <row r="41" spans="1:9" s="118" customFormat="1" ht="9" customHeight="1">
      <c r="A41" s="33" t="s">
        <v>481</v>
      </c>
      <c r="B41" s="112"/>
      <c r="C41" s="34">
        <v>0</v>
      </c>
      <c r="D41" s="34">
        <v>0</v>
      </c>
      <c r="E41" s="34">
        <f>SUM(C41:D41)</f>
        <v>0</v>
      </c>
      <c r="F41" s="34">
        <v>0</v>
      </c>
      <c r="G41" s="34">
        <v>0</v>
      </c>
      <c r="H41" s="266">
        <f t="shared" si="8"/>
        <v>0</v>
      </c>
      <c r="I41" s="267"/>
    </row>
    <row r="42" spans="1:9" s="118" customFormat="1" ht="2.25" customHeight="1">
      <c r="A42" s="114"/>
      <c r="B42" s="112"/>
      <c r="C42" s="112"/>
      <c r="D42" s="112"/>
      <c r="E42" s="112"/>
      <c r="F42" s="112"/>
      <c r="G42" s="112"/>
      <c r="H42" s="113"/>
      <c r="I42" s="112"/>
    </row>
    <row r="43" spans="1:9" s="118" customFormat="1" ht="9" customHeight="1">
      <c r="A43" s="29" t="s">
        <v>482</v>
      </c>
      <c r="B43" s="38"/>
      <c r="C43" s="30">
        <f aca="true" t="shared" si="10" ref="C43:I43">SUM(C44:C48)</f>
        <v>2861408860.42</v>
      </c>
      <c r="D43" s="30">
        <f t="shared" si="10"/>
        <v>0</v>
      </c>
      <c r="E43" s="30">
        <f t="shared" si="10"/>
        <v>2861408860.42</v>
      </c>
      <c r="F43" s="30">
        <f t="shared" si="10"/>
        <v>1394616858.46</v>
      </c>
      <c r="G43" s="30">
        <f t="shared" si="10"/>
        <v>1390811477.07</v>
      </c>
      <c r="H43" s="268">
        <f t="shared" si="10"/>
        <v>1466792001.96</v>
      </c>
      <c r="I43" s="269">
        <f t="shared" si="10"/>
        <v>0</v>
      </c>
    </row>
    <row r="44" spans="1:9" s="118" customFormat="1" ht="9" customHeight="1">
      <c r="A44" s="33" t="s">
        <v>483</v>
      </c>
      <c r="B44" s="112"/>
      <c r="C44" s="34">
        <v>534105548.42</v>
      </c>
      <c r="D44" s="34">
        <v>0</v>
      </c>
      <c r="E44" s="34">
        <f>SUM(C44:D44)</f>
        <v>534105548.42</v>
      </c>
      <c r="F44" s="34">
        <v>212308536.2</v>
      </c>
      <c r="G44" s="34">
        <v>212308536.2</v>
      </c>
      <c r="H44" s="266">
        <f aca="true" t="shared" si="11" ref="H44:H50">+E44-F44</f>
        <v>321797012.22</v>
      </c>
      <c r="I44" s="267"/>
    </row>
    <row r="45" spans="1:9" s="118" customFormat="1" ht="9" customHeight="1">
      <c r="A45" s="270" t="s">
        <v>484</v>
      </c>
      <c r="B45" s="112"/>
      <c r="C45" s="271">
        <v>2327303312</v>
      </c>
      <c r="D45" s="272">
        <v>0</v>
      </c>
      <c r="E45" s="272">
        <f>SUM(C45:D46)</f>
        <v>2327303312</v>
      </c>
      <c r="F45" s="272">
        <v>1182308322.26</v>
      </c>
      <c r="G45" s="272">
        <v>1178502940.87</v>
      </c>
      <c r="H45" s="266">
        <f t="shared" si="11"/>
        <v>1144994989.74</v>
      </c>
      <c r="I45" s="267"/>
    </row>
    <row r="46" spans="1:9" s="118" customFormat="1" ht="9" customHeight="1">
      <c r="A46" s="270"/>
      <c r="B46" s="112"/>
      <c r="C46" s="271"/>
      <c r="D46" s="272"/>
      <c r="E46" s="272"/>
      <c r="F46" s="272"/>
      <c r="G46" s="272"/>
      <c r="H46" s="266">
        <f t="shared" si="11"/>
        <v>0</v>
      </c>
      <c r="I46" s="267"/>
    </row>
    <row r="47" spans="1:9" s="118" customFormat="1" ht="9" customHeight="1">
      <c r="A47" s="33" t="s">
        <v>485</v>
      </c>
      <c r="B47" s="112"/>
      <c r="C47" s="34">
        <v>0</v>
      </c>
      <c r="D47" s="34">
        <v>0</v>
      </c>
      <c r="E47" s="34">
        <f>SUM(C47:D47)</f>
        <v>0</v>
      </c>
      <c r="F47" s="34">
        <v>0</v>
      </c>
      <c r="G47" s="34">
        <v>0</v>
      </c>
      <c r="H47" s="266">
        <f t="shared" si="11"/>
        <v>0</v>
      </c>
      <c r="I47" s="267"/>
    </row>
    <row r="48" spans="1:9" s="118" customFormat="1" ht="9" customHeight="1">
      <c r="A48" s="33" t="s">
        <v>486</v>
      </c>
      <c r="B48" s="112"/>
      <c r="C48" s="34">
        <v>0</v>
      </c>
      <c r="D48" s="34">
        <v>0</v>
      </c>
      <c r="E48" s="34">
        <f>SUM(C48:D48)</f>
        <v>0</v>
      </c>
      <c r="F48" s="34">
        <v>0</v>
      </c>
      <c r="G48" s="34">
        <v>0</v>
      </c>
      <c r="H48" s="266">
        <f t="shared" si="11"/>
        <v>0</v>
      </c>
      <c r="I48" s="267"/>
    </row>
    <row r="49" spans="1:9" ht="2.25" customHeight="1">
      <c r="A49" s="3"/>
      <c r="B49" s="4"/>
      <c r="C49" s="4"/>
      <c r="D49" s="4"/>
      <c r="E49" s="4"/>
      <c r="F49" s="4"/>
      <c r="G49" s="4"/>
      <c r="H49" s="266">
        <f t="shared" si="11"/>
        <v>0</v>
      </c>
      <c r="I49" s="267"/>
    </row>
    <row r="50" spans="1:9" ht="2.25" customHeight="1">
      <c r="A50" s="3"/>
      <c r="B50" s="4"/>
      <c r="C50" s="4"/>
      <c r="D50" s="4"/>
      <c r="E50" s="4"/>
      <c r="F50" s="4"/>
      <c r="G50" s="4"/>
      <c r="H50" s="266">
        <f t="shared" si="11"/>
        <v>0</v>
      </c>
      <c r="I50" s="267"/>
    </row>
    <row r="51" spans="1:9" ht="9" customHeight="1">
      <c r="A51" s="29" t="s">
        <v>487</v>
      </c>
      <c r="B51" s="4"/>
      <c r="C51" s="30">
        <f aca="true" t="shared" si="12" ref="C51:H51">+C53+C63+C72+C83</f>
        <v>13352071764</v>
      </c>
      <c r="D51" s="30">
        <f t="shared" si="12"/>
        <v>432834692.9599999</v>
      </c>
      <c r="E51" s="30">
        <f t="shared" si="12"/>
        <v>13784906456.96</v>
      </c>
      <c r="F51" s="30">
        <f t="shared" si="12"/>
        <v>6570313219.26</v>
      </c>
      <c r="G51" s="30">
        <f t="shared" si="12"/>
        <v>6570313219.26</v>
      </c>
      <c r="H51" s="268">
        <f t="shared" si="12"/>
        <v>7214593237.700001</v>
      </c>
      <c r="I51" s="269"/>
    </row>
    <row r="52" spans="1:9" ht="2.25" customHeight="1">
      <c r="A52" s="3"/>
      <c r="B52" s="4"/>
      <c r="C52" s="4"/>
      <c r="D52" s="4"/>
      <c r="E52" s="4"/>
      <c r="F52" s="4"/>
      <c r="G52" s="4"/>
      <c r="H52" s="14"/>
      <c r="I52" s="4"/>
    </row>
    <row r="53" spans="1:9" s="118" customFormat="1" ht="9" customHeight="1">
      <c r="A53" s="29" t="s">
        <v>455</v>
      </c>
      <c r="B53" s="38"/>
      <c r="C53" s="30">
        <f aca="true" t="shared" si="13" ref="C53:I53">SUM(C54:C61)</f>
        <v>184985394</v>
      </c>
      <c r="D53" s="30">
        <f t="shared" si="13"/>
        <v>59542968.7</v>
      </c>
      <c r="E53" s="30">
        <f t="shared" si="13"/>
        <v>244528362.70000002</v>
      </c>
      <c r="F53" s="30">
        <f t="shared" si="13"/>
        <v>136074200.9</v>
      </c>
      <c r="G53" s="30">
        <f t="shared" si="13"/>
        <v>136074200.9</v>
      </c>
      <c r="H53" s="268">
        <f t="shared" si="13"/>
        <v>108454161.8</v>
      </c>
      <c r="I53" s="269">
        <f t="shared" si="13"/>
        <v>0</v>
      </c>
    </row>
    <row r="54" spans="1:9" s="118" customFormat="1" ht="9" customHeight="1">
      <c r="A54" s="33" t="s">
        <v>456</v>
      </c>
      <c r="B54" s="112"/>
      <c r="C54" s="34">
        <v>0</v>
      </c>
      <c r="D54" s="34">
        <v>0</v>
      </c>
      <c r="E54" s="34">
        <f>SUM(C54:D54)</f>
        <v>0</v>
      </c>
      <c r="F54" s="34">
        <v>0</v>
      </c>
      <c r="G54" s="34">
        <v>0</v>
      </c>
      <c r="H54" s="266">
        <f aca="true" t="shared" si="14" ref="H54:H61">+E54-F54</f>
        <v>0</v>
      </c>
      <c r="I54" s="267"/>
    </row>
    <row r="55" spans="1:9" s="118" customFormat="1" ht="9" customHeight="1">
      <c r="A55" s="33" t="s">
        <v>457</v>
      </c>
      <c r="B55" s="112"/>
      <c r="C55" s="34">
        <v>2600000</v>
      </c>
      <c r="D55" s="34">
        <v>18000000</v>
      </c>
      <c r="E55" s="34">
        <f aca="true" t="shared" si="15" ref="E55:E61">SUM(C55:D55)</f>
        <v>20600000</v>
      </c>
      <c r="F55" s="34">
        <v>120199.2</v>
      </c>
      <c r="G55" s="34">
        <v>120199.2</v>
      </c>
      <c r="H55" s="266">
        <f t="shared" si="14"/>
        <v>20479800.8</v>
      </c>
      <c r="I55" s="267"/>
    </row>
    <row r="56" spans="1:9" s="118" customFormat="1" ht="9" customHeight="1">
      <c r="A56" s="33" t="s">
        <v>458</v>
      </c>
      <c r="B56" s="112"/>
      <c r="C56" s="34">
        <v>0</v>
      </c>
      <c r="D56" s="34">
        <v>0</v>
      </c>
      <c r="E56" s="34">
        <f t="shared" si="15"/>
        <v>0</v>
      </c>
      <c r="F56" s="34">
        <v>0</v>
      </c>
      <c r="G56" s="34">
        <v>0</v>
      </c>
      <c r="H56" s="266">
        <f t="shared" si="14"/>
        <v>0</v>
      </c>
      <c r="I56" s="267"/>
    </row>
    <row r="57" spans="1:9" s="118" customFormat="1" ht="9" customHeight="1">
      <c r="A57" s="33" t="s">
        <v>459</v>
      </c>
      <c r="B57" s="112"/>
      <c r="C57" s="34">
        <v>0</v>
      </c>
      <c r="D57" s="34">
        <v>0</v>
      </c>
      <c r="E57" s="34">
        <f t="shared" si="15"/>
        <v>0</v>
      </c>
      <c r="F57" s="34">
        <v>0</v>
      </c>
      <c r="G57" s="34">
        <v>0</v>
      </c>
      <c r="H57" s="266">
        <f t="shared" si="14"/>
        <v>0</v>
      </c>
      <c r="I57" s="267"/>
    </row>
    <row r="58" spans="1:9" s="118" customFormat="1" ht="9" customHeight="1">
      <c r="A58" s="33" t="s">
        <v>460</v>
      </c>
      <c r="B58" s="112"/>
      <c r="C58" s="34">
        <v>0</v>
      </c>
      <c r="D58" s="34">
        <v>1061640</v>
      </c>
      <c r="E58" s="34">
        <f t="shared" si="15"/>
        <v>1061640</v>
      </c>
      <c r="F58" s="34">
        <v>745800</v>
      </c>
      <c r="G58" s="34">
        <v>745800</v>
      </c>
      <c r="H58" s="266">
        <f t="shared" si="14"/>
        <v>315840</v>
      </c>
      <c r="I58" s="267"/>
    </row>
    <row r="59" spans="1:9" s="118" customFormat="1" ht="9" customHeight="1">
      <c r="A59" s="33" t="s">
        <v>461</v>
      </c>
      <c r="B59" s="112"/>
      <c r="C59" s="34">
        <v>0</v>
      </c>
      <c r="D59" s="34">
        <v>0</v>
      </c>
      <c r="E59" s="34">
        <f t="shared" si="15"/>
        <v>0</v>
      </c>
      <c r="F59" s="34">
        <v>0</v>
      </c>
      <c r="G59" s="34">
        <v>0</v>
      </c>
      <c r="H59" s="266">
        <f t="shared" si="14"/>
        <v>0</v>
      </c>
      <c r="I59" s="267"/>
    </row>
    <row r="60" spans="1:9" s="118" customFormat="1" ht="9" customHeight="1">
      <c r="A60" s="33" t="s">
        <v>462</v>
      </c>
      <c r="B60" s="112"/>
      <c r="C60" s="34">
        <v>167385394</v>
      </c>
      <c r="D60" s="34">
        <v>40471825.18</v>
      </c>
      <c r="E60" s="34">
        <f t="shared" si="15"/>
        <v>207857219.18</v>
      </c>
      <c r="F60" s="34">
        <v>135198698.18</v>
      </c>
      <c r="G60" s="34">
        <v>135198698.18</v>
      </c>
      <c r="H60" s="266">
        <f t="shared" si="14"/>
        <v>72658521</v>
      </c>
      <c r="I60" s="267"/>
    </row>
    <row r="61" spans="1:9" s="118" customFormat="1" ht="9" customHeight="1">
      <c r="A61" s="33" t="s">
        <v>463</v>
      </c>
      <c r="B61" s="112"/>
      <c r="C61" s="34">
        <v>15000000</v>
      </c>
      <c r="D61" s="34">
        <v>9503.52</v>
      </c>
      <c r="E61" s="34">
        <f t="shared" si="15"/>
        <v>15009503.52</v>
      </c>
      <c r="F61" s="34">
        <v>9503.52</v>
      </c>
      <c r="G61" s="34">
        <v>9503.52</v>
      </c>
      <c r="H61" s="266">
        <f t="shared" si="14"/>
        <v>15000000</v>
      </c>
      <c r="I61" s="267"/>
    </row>
    <row r="62" spans="1:9" s="118" customFormat="1" ht="2.25" customHeight="1">
      <c r="A62" s="114"/>
      <c r="B62" s="112"/>
      <c r="C62" s="112"/>
      <c r="D62" s="112"/>
      <c r="E62" s="112"/>
      <c r="F62" s="112"/>
      <c r="G62" s="112"/>
      <c r="H62" s="113"/>
      <c r="I62" s="112"/>
    </row>
    <row r="63" spans="1:9" s="118" customFormat="1" ht="9" customHeight="1">
      <c r="A63" s="29" t="s">
        <v>464</v>
      </c>
      <c r="B63" s="38"/>
      <c r="C63" s="30">
        <f aca="true" t="shared" si="16" ref="C63:I63">SUM(C64:C70)</f>
        <v>11358282616</v>
      </c>
      <c r="D63" s="30">
        <f t="shared" si="16"/>
        <v>345301874.54999995</v>
      </c>
      <c r="E63" s="30">
        <f t="shared" si="16"/>
        <v>11703584490.55</v>
      </c>
      <c r="F63" s="30">
        <f t="shared" si="16"/>
        <v>5423863659.190001</v>
      </c>
      <c r="G63" s="30">
        <f t="shared" si="16"/>
        <v>5423863659.190001</v>
      </c>
      <c r="H63" s="268">
        <f t="shared" si="16"/>
        <v>6279720831.360001</v>
      </c>
      <c r="I63" s="269">
        <f t="shared" si="16"/>
        <v>0</v>
      </c>
    </row>
    <row r="64" spans="1:9" s="118" customFormat="1" ht="9" customHeight="1">
      <c r="A64" s="33" t="s">
        <v>465</v>
      </c>
      <c r="B64" s="112"/>
      <c r="C64" s="34">
        <v>0</v>
      </c>
      <c r="D64" s="34">
        <v>7387664.39</v>
      </c>
      <c r="E64" s="34">
        <f>SUM(C64:D64)</f>
        <v>7387664.39</v>
      </c>
      <c r="F64" s="34">
        <v>6605947.99</v>
      </c>
      <c r="G64" s="34">
        <v>6605947.99</v>
      </c>
      <c r="H64" s="266">
        <f aca="true" t="shared" si="17" ref="H64:H71">+E64-F64</f>
        <v>781716.3999999994</v>
      </c>
      <c r="I64" s="267"/>
    </row>
    <row r="65" spans="1:9" s="118" customFormat="1" ht="9" customHeight="1">
      <c r="A65" s="33" t="s">
        <v>466</v>
      </c>
      <c r="B65" s="112"/>
      <c r="C65" s="34">
        <v>920664066</v>
      </c>
      <c r="D65" s="34">
        <v>81034885.92</v>
      </c>
      <c r="E65" s="34">
        <f aca="true" t="shared" si="18" ref="E65:E70">SUM(C65:D65)</f>
        <v>1001698951.92</v>
      </c>
      <c r="F65" s="34">
        <v>63648339.01</v>
      </c>
      <c r="G65" s="34">
        <v>63648339.01</v>
      </c>
      <c r="H65" s="266">
        <f t="shared" si="17"/>
        <v>938050612.91</v>
      </c>
      <c r="I65" s="267"/>
    </row>
    <row r="66" spans="1:9" s="118" customFormat="1" ht="9" customHeight="1">
      <c r="A66" s="33" t="s">
        <v>467</v>
      </c>
      <c r="B66" s="112"/>
      <c r="C66" s="34">
        <v>1892169307</v>
      </c>
      <c r="D66" s="34">
        <v>34118574.73</v>
      </c>
      <c r="E66" s="34">
        <f t="shared" si="18"/>
        <v>1926287881.73</v>
      </c>
      <c r="F66" s="34">
        <v>954305174.48</v>
      </c>
      <c r="G66" s="34">
        <v>954305174.48</v>
      </c>
      <c r="H66" s="266">
        <f t="shared" si="17"/>
        <v>971982707.25</v>
      </c>
      <c r="I66" s="267"/>
    </row>
    <row r="67" spans="1:9" s="118" customFormat="1" ht="9" customHeight="1">
      <c r="A67" s="33" t="s">
        <v>468</v>
      </c>
      <c r="B67" s="112"/>
      <c r="C67" s="34">
        <v>0</v>
      </c>
      <c r="D67" s="34">
        <v>32237716.11</v>
      </c>
      <c r="E67" s="34">
        <f t="shared" si="18"/>
        <v>32237716.11</v>
      </c>
      <c r="F67" s="34">
        <v>32179687.69</v>
      </c>
      <c r="G67" s="34">
        <v>32179687.69</v>
      </c>
      <c r="H67" s="266">
        <f t="shared" si="17"/>
        <v>58028.41999999806</v>
      </c>
      <c r="I67" s="267"/>
    </row>
    <row r="68" spans="1:9" s="118" customFormat="1" ht="9" customHeight="1">
      <c r="A68" s="33" t="s">
        <v>469</v>
      </c>
      <c r="B68" s="112"/>
      <c r="C68" s="34">
        <v>7823943903</v>
      </c>
      <c r="D68" s="34">
        <v>187081009.77</v>
      </c>
      <c r="E68" s="34">
        <f t="shared" si="18"/>
        <v>8011024912.77</v>
      </c>
      <c r="F68" s="34">
        <v>3978838499.52</v>
      </c>
      <c r="G68" s="34">
        <v>3978838499.52</v>
      </c>
      <c r="H68" s="266">
        <f t="shared" si="17"/>
        <v>4032186413.2500005</v>
      </c>
      <c r="I68" s="267"/>
    </row>
    <row r="69" spans="1:9" s="118" customFormat="1" ht="9" customHeight="1">
      <c r="A69" s="33" t="s">
        <v>470</v>
      </c>
      <c r="B69" s="112"/>
      <c r="C69" s="34">
        <v>721505340</v>
      </c>
      <c r="D69" s="34">
        <v>3442023.63</v>
      </c>
      <c r="E69" s="34">
        <f t="shared" si="18"/>
        <v>724947363.63</v>
      </c>
      <c r="F69" s="34">
        <v>388286010.5</v>
      </c>
      <c r="G69" s="34">
        <v>388286010.5</v>
      </c>
      <c r="H69" s="266">
        <f t="shared" si="17"/>
        <v>336661353.13</v>
      </c>
      <c r="I69" s="267"/>
    </row>
    <row r="70" spans="1:9" s="118" customFormat="1" ht="9" customHeight="1">
      <c r="A70" s="33" t="s">
        <v>471</v>
      </c>
      <c r="B70" s="112"/>
      <c r="C70" s="34">
        <v>0</v>
      </c>
      <c r="D70" s="34">
        <v>0</v>
      </c>
      <c r="E70" s="34">
        <f t="shared" si="18"/>
        <v>0</v>
      </c>
      <c r="F70" s="34">
        <v>0</v>
      </c>
      <c r="G70" s="34">
        <v>0</v>
      </c>
      <c r="H70" s="266">
        <f t="shared" si="17"/>
        <v>0</v>
      </c>
      <c r="I70" s="267"/>
    </row>
    <row r="71" spans="1:9" s="118" customFormat="1" ht="2.25" customHeight="1">
      <c r="A71" s="114"/>
      <c r="B71" s="112"/>
      <c r="C71" s="112"/>
      <c r="D71" s="112"/>
      <c r="E71" s="112"/>
      <c r="F71" s="112"/>
      <c r="G71" s="112"/>
      <c r="H71" s="266">
        <f t="shared" si="17"/>
        <v>0</v>
      </c>
      <c r="I71" s="267"/>
    </row>
    <row r="72" spans="1:9" s="118" customFormat="1" ht="9" customHeight="1">
      <c r="A72" s="29" t="s">
        <v>472</v>
      </c>
      <c r="B72" s="38"/>
      <c r="C72" s="30">
        <f aca="true" t="shared" si="19" ref="C72:I72">SUM(C73:C81)</f>
        <v>55113850</v>
      </c>
      <c r="D72" s="30">
        <f t="shared" si="19"/>
        <v>27989849.71</v>
      </c>
      <c r="E72" s="30">
        <f t="shared" si="19"/>
        <v>83103699.71000001</v>
      </c>
      <c r="F72" s="30">
        <f t="shared" si="19"/>
        <v>44079691.81999999</v>
      </c>
      <c r="G72" s="30">
        <f t="shared" si="19"/>
        <v>44079691.81999999</v>
      </c>
      <c r="H72" s="268">
        <f t="shared" si="19"/>
        <v>39024007.89</v>
      </c>
      <c r="I72" s="269">
        <f t="shared" si="19"/>
        <v>0</v>
      </c>
    </row>
    <row r="73" spans="1:9" s="118" customFormat="1" ht="9" customHeight="1">
      <c r="A73" s="33" t="s">
        <v>473</v>
      </c>
      <c r="B73" s="112"/>
      <c r="C73" s="34">
        <v>40113850</v>
      </c>
      <c r="D73" s="34">
        <v>1221868.58</v>
      </c>
      <c r="E73" s="34">
        <f>SUM(C73:D73)</f>
        <v>41335718.58</v>
      </c>
      <c r="F73" s="34">
        <v>17314121.58</v>
      </c>
      <c r="G73" s="34">
        <v>17314121.58</v>
      </c>
      <c r="H73" s="266">
        <f aca="true" t="shared" si="20" ref="H73:H82">+E73-F73</f>
        <v>24021597</v>
      </c>
      <c r="I73" s="267"/>
    </row>
    <row r="74" spans="1:9" s="118" customFormat="1" ht="9" customHeight="1">
      <c r="A74" s="33" t="s">
        <v>474</v>
      </c>
      <c r="B74" s="112"/>
      <c r="C74" s="34">
        <v>15000000</v>
      </c>
      <c r="D74" s="34">
        <v>13217744.13</v>
      </c>
      <c r="E74" s="34">
        <f aca="true" t="shared" si="21" ref="E74:E81">SUM(C74:D74)</f>
        <v>28217744.130000003</v>
      </c>
      <c r="F74" s="34">
        <v>13215333.69</v>
      </c>
      <c r="G74" s="34">
        <v>13215333.69</v>
      </c>
      <c r="H74" s="266">
        <f t="shared" si="20"/>
        <v>15002410.440000003</v>
      </c>
      <c r="I74" s="267"/>
    </row>
    <row r="75" spans="1:9" s="118" customFormat="1" ht="9" customHeight="1">
      <c r="A75" s="33" t="s">
        <v>475</v>
      </c>
      <c r="B75" s="112"/>
      <c r="C75" s="34">
        <v>0</v>
      </c>
      <c r="D75" s="34">
        <v>0</v>
      </c>
      <c r="E75" s="34">
        <f t="shared" si="21"/>
        <v>0</v>
      </c>
      <c r="F75" s="34">
        <v>0</v>
      </c>
      <c r="G75" s="34">
        <v>0</v>
      </c>
      <c r="H75" s="266">
        <f t="shared" si="20"/>
        <v>0</v>
      </c>
      <c r="I75" s="267"/>
    </row>
    <row r="76" spans="1:9" s="118" customFormat="1" ht="9" customHeight="1">
      <c r="A76" s="33" t="s">
        <v>476</v>
      </c>
      <c r="B76" s="112"/>
      <c r="C76" s="34">
        <v>0</v>
      </c>
      <c r="D76" s="34">
        <v>0</v>
      </c>
      <c r="E76" s="34">
        <f t="shared" si="21"/>
        <v>0</v>
      </c>
      <c r="F76" s="34">
        <v>0</v>
      </c>
      <c r="G76" s="34">
        <v>0</v>
      </c>
      <c r="H76" s="266">
        <f t="shared" si="20"/>
        <v>0</v>
      </c>
      <c r="I76" s="267"/>
    </row>
    <row r="77" spans="1:9" s="118" customFormat="1" ht="9" customHeight="1">
      <c r="A77" s="33" t="s">
        <v>477</v>
      </c>
      <c r="B77" s="112"/>
      <c r="C77" s="34">
        <v>0</v>
      </c>
      <c r="D77" s="34">
        <v>13550237</v>
      </c>
      <c r="E77" s="34">
        <f t="shared" si="21"/>
        <v>13550237</v>
      </c>
      <c r="F77" s="34">
        <v>13550236.55</v>
      </c>
      <c r="G77" s="34">
        <v>13550236.55</v>
      </c>
      <c r="H77" s="266">
        <f t="shared" si="20"/>
        <v>0.44999999925494194</v>
      </c>
      <c r="I77" s="267"/>
    </row>
    <row r="78" spans="1:9" s="118" customFormat="1" ht="9" customHeight="1">
      <c r="A78" s="33" t="s">
        <v>478</v>
      </c>
      <c r="B78" s="112"/>
      <c r="C78" s="34">
        <v>0</v>
      </c>
      <c r="D78" s="34">
        <v>0</v>
      </c>
      <c r="E78" s="34">
        <f t="shared" si="21"/>
        <v>0</v>
      </c>
      <c r="F78" s="34">
        <v>0</v>
      </c>
      <c r="G78" s="34">
        <v>0</v>
      </c>
      <c r="H78" s="266">
        <f t="shared" si="20"/>
        <v>0</v>
      </c>
      <c r="I78" s="267"/>
    </row>
    <row r="79" spans="1:9" s="118" customFormat="1" ht="9" customHeight="1">
      <c r="A79" s="33" t="s">
        <v>479</v>
      </c>
      <c r="B79" s="112"/>
      <c r="C79" s="34">
        <v>0</v>
      </c>
      <c r="D79" s="34">
        <v>0</v>
      </c>
      <c r="E79" s="34">
        <f t="shared" si="21"/>
        <v>0</v>
      </c>
      <c r="F79" s="34">
        <v>0</v>
      </c>
      <c r="G79" s="34">
        <v>0</v>
      </c>
      <c r="H79" s="266">
        <f t="shared" si="20"/>
        <v>0</v>
      </c>
      <c r="I79" s="267"/>
    </row>
    <row r="80" spans="1:9" s="118" customFormat="1" ht="9" customHeight="1">
      <c r="A80" s="33" t="s">
        <v>480</v>
      </c>
      <c r="B80" s="112"/>
      <c r="C80" s="34">
        <v>0</v>
      </c>
      <c r="D80" s="34">
        <v>0</v>
      </c>
      <c r="E80" s="34">
        <f t="shared" si="21"/>
        <v>0</v>
      </c>
      <c r="F80" s="34">
        <v>0</v>
      </c>
      <c r="G80" s="34">
        <v>0</v>
      </c>
      <c r="H80" s="266">
        <f t="shared" si="20"/>
        <v>0</v>
      </c>
      <c r="I80" s="267"/>
    </row>
    <row r="81" spans="1:9" s="118" customFormat="1" ht="9" customHeight="1">
      <c r="A81" s="33" t="s">
        <v>481</v>
      </c>
      <c r="B81" s="112"/>
      <c r="C81" s="34">
        <v>0</v>
      </c>
      <c r="D81" s="34">
        <v>0</v>
      </c>
      <c r="E81" s="34">
        <f t="shared" si="21"/>
        <v>0</v>
      </c>
      <c r="F81" s="34">
        <v>0</v>
      </c>
      <c r="G81" s="34">
        <v>0</v>
      </c>
      <c r="H81" s="266">
        <f t="shared" si="20"/>
        <v>0</v>
      </c>
      <c r="I81" s="267"/>
    </row>
    <row r="82" spans="1:9" s="118" customFormat="1" ht="2.25" customHeight="1">
      <c r="A82" s="114"/>
      <c r="B82" s="112"/>
      <c r="C82" s="112"/>
      <c r="D82" s="112"/>
      <c r="E82" s="112"/>
      <c r="F82" s="112"/>
      <c r="G82" s="112"/>
      <c r="H82" s="266">
        <f t="shared" si="20"/>
        <v>0</v>
      </c>
      <c r="I82" s="267"/>
    </row>
    <row r="83" spans="1:9" s="118" customFormat="1" ht="9" customHeight="1">
      <c r="A83" s="29" t="s">
        <v>482</v>
      </c>
      <c r="B83" s="38"/>
      <c r="C83" s="30">
        <f aca="true" t="shared" si="22" ref="C83:I83">SUM(C84:C88)</f>
        <v>1753689904</v>
      </c>
      <c r="D83" s="30">
        <f t="shared" si="22"/>
        <v>0</v>
      </c>
      <c r="E83" s="30">
        <f t="shared" si="22"/>
        <v>1753689904</v>
      </c>
      <c r="F83" s="30">
        <f t="shared" si="22"/>
        <v>966295667.35</v>
      </c>
      <c r="G83" s="30">
        <f t="shared" si="22"/>
        <v>966295667.35</v>
      </c>
      <c r="H83" s="268">
        <f t="shared" si="22"/>
        <v>787394236.65</v>
      </c>
      <c r="I83" s="269">
        <f t="shared" si="22"/>
        <v>0</v>
      </c>
    </row>
    <row r="84" spans="1:9" s="118" customFormat="1" ht="9" customHeight="1">
      <c r="A84" s="33" t="s">
        <v>483</v>
      </c>
      <c r="B84" s="112"/>
      <c r="C84" s="34">
        <v>73841836</v>
      </c>
      <c r="D84" s="34">
        <v>0</v>
      </c>
      <c r="E84" s="34">
        <f>SUM(C84:D84)</f>
        <v>73841836</v>
      </c>
      <c r="F84" s="34">
        <v>25821905.2</v>
      </c>
      <c r="G84" s="34">
        <v>25821905.2</v>
      </c>
      <c r="H84" s="266">
        <f>+E84-F84</f>
        <v>48019930.8</v>
      </c>
      <c r="I84" s="267"/>
    </row>
    <row r="85" spans="1:9" s="118" customFormat="1" ht="9" customHeight="1">
      <c r="A85" s="270" t="s">
        <v>484</v>
      </c>
      <c r="B85" s="112"/>
      <c r="C85" s="271">
        <v>1679848068</v>
      </c>
      <c r="D85" s="271">
        <v>0</v>
      </c>
      <c r="E85" s="272">
        <f>SUM(C85:D85)</f>
        <v>1679848068</v>
      </c>
      <c r="F85" s="272">
        <v>940473762.15</v>
      </c>
      <c r="G85" s="272">
        <v>940473762.15</v>
      </c>
      <c r="H85" s="266">
        <f>+E85-F85</f>
        <v>739374305.85</v>
      </c>
      <c r="I85" s="267"/>
    </row>
    <row r="86" spans="1:9" s="118" customFormat="1" ht="9" customHeight="1">
      <c r="A86" s="270"/>
      <c r="B86" s="112"/>
      <c r="C86" s="271"/>
      <c r="D86" s="271"/>
      <c r="E86" s="272"/>
      <c r="F86" s="272"/>
      <c r="G86" s="272"/>
      <c r="H86" s="266">
        <f>+E86-F86</f>
        <v>0</v>
      </c>
      <c r="I86" s="267"/>
    </row>
    <row r="87" spans="1:9" s="118" customFormat="1" ht="9" customHeight="1">
      <c r="A87" s="33" t="s">
        <v>485</v>
      </c>
      <c r="B87" s="112"/>
      <c r="C87" s="34">
        <v>0</v>
      </c>
      <c r="D87" s="34">
        <v>0</v>
      </c>
      <c r="E87" s="34">
        <f>SUM(C87:D87)</f>
        <v>0</v>
      </c>
      <c r="F87" s="34">
        <v>0</v>
      </c>
      <c r="G87" s="34">
        <v>0</v>
      </c>
      <c r="H87" s="266">
        <f>+E87-F87</f>
        <v>0</v>
      </c>
      <c r="I87" s="267"/>
    </row>
    <row r="88" spans="1:9" s="118" customFormat="1" ht="9" customHeight="1">
      <c r="A88" s="33" t="s">
        <v>486</v>
      </c>
      <c r="B88" s="112"/>
      <c r="C88" s="34">
        <v>0</v>
      </c>
      <c r="D88" s="34">
        <v>0</v>
      </c>
      <c r="E88" s="34">
        <f>SUM(C88:D88)</f>
        <v>0</v>
      </c>
      <c r="F88" s="34">
        <v>0</v>
      </c>
      <c r="G88" s="34">
        <v>0</v>
      </c>
      <c r="H88" s="266">
        <f>+E88-F88</f>
        <v>0</v>
      </c>
      <c r="I88" s="267"/>
    </row>
    <row r="89" spans="1:9" ht="2.25" customHeight="1">
      <c r="A89" s="3"/>
      <c r="B89" s="4"/>
      <c r="C89" s="4"/>
      <c r="D89" s="4"/>
      <c r="E89" s="4"/>
      <c r="F89" s="4"/>
      <c r="G89" s="4"/>
      <c r="H89" s="14"/>
      <c r="I89" s="4"/>
    </row>
    <row r="90" spans="1:9" ht="2.25" customHeight="1">
      <c r="A90" s="3"/>
      <c r="B90" s="4"/>
      <c r="C90" s="4"/>
      <c r="D90" s="4"/>
      <c r="E90" s="4"/>
      <c r="F90" s="4"/>
      <c r="G90" s="4"/>
      <c r="H90" s="14"/>
      <c r="I90" s="4"/>
    </row>
    <row r="91" spans="1:9" ht="9" customHeight="1">
      <c r="A91" s="29" t="s">
        <v>411</v>
      </c>
      <c r="B91" s="4"/>
      <c r="C91" s="30">
        <f aca="true" t="shared" si="23" ref="C91:H91">+C51+C11</f>
        <v>23724818387</v>
      </c>
      <c r="D91" s="30">
        <f t="shared" si="23"/>
        <v>1055883092.5</v>
      </c>
      <c r="E91" s="30">
        <f t="shared" si="23"/>
        <v>24780701479.5</v>
      </c>
      <c r="F91" s="30">
        <f t="shared" si="23"/>
        <v>11852441477.12</v>
      </c>
      <c r="G91" s="30">
        <f t="shared" si="23"/>
        <v>11692610740.740002</v>
      </c>
      <c r="H91" s="268">
        <f t="shared" si="23"/>
        <v>12928260002.380001</v>
      </c>
      <c r="I91" s="269"/>
    </row>
    <row r="92" spans="1:9" ht="2.25" customHeight="1">
      <c r="A92" s="3"/>
      <c r="B92" s="4"/>
      <c r="C92" s="4"/>
      <c r="D92" s="4"/>
      <c r="E92" s="4"/>
      <c r="F92" s="4"/>
      <c r="G92" s="4"/>
      <c r="H92" s="14"/>
      <c r="I92" s="4"/>
    </row>
    <row r="93" spans="1:9" ht="3.75" customHeight="1">
      <c r="A93" s="1"/>
      <c r="B93" s="5"/>
      <c r="C93" s="5"/>
      <c r="D93" s="5"/>
      <c r="E93" s="5"/>
      <c r="F93" s="5"/>
      <c r="G93" s="5"/>
      <c r="H93" s="2"/>
      <c r="I93" s="5"/>
    </row>
  </sheetData>
  <sheetProtection/>
  <mergeCells count="94">
    <mergeCell ref="A1:I5"/>
    <mergeCell ref="A6:B8"/>
    <mergeCell ref="C6:G6"/>
    <mergeCell ref="H6:I8"/>
    <mergeCell ref="C7:C8"/>
    <mergeCell ref="D7:D8"/>
    <mergeCell ref="E7:E8"/>
    <mergeCell ref="F7:F8"/>
    <mergeCell ref="G7:G8"/>
    <mergeCell ref="H11:I11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3:I23"/>
    <mergeCell ref="H24:I24"/>
    <mergeCell ref="H25:I25"/>
    <mergeCell ref="H26:I26"/>
    <mergeCell ref="H27:I27"/>
    <mergeCell ref="H28:I28"/>
    <mergeCell ref="H29:I29"/>
    <mergeCell ref="H30:I30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3:I43"/>
    <mergeCell ref="H44:I44"/>
    <mergeCell ref="A45:A46"/>
    <mergeCell ref="C45:C46"/>
    <mergeCell ref="D45:D46"/>
    <mergeCell ref="E45:E46"/>
    <mergeCell ref="F45:F46"/>
    <mergeCell ref="G45:G46"/>
    <mergeCell ref="H45:I45"/>
    <mergeCell ref="H46:I46"/>
    <mergeCell ref="H47:I47"/>
    <mergeCell ref="H48:I48"/>
    <mergeCell ref="H49:I49"/>
    <mergeCell ref="H50:I50"/>
    <mergeCell ref="H51:I51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G85:G86"/>
    <mergeCell ref="H85:I85"/>
    <mergeCell ref="H86:I86"/>
    <mergeCell ref="H77:I77"/>
    <mergeCell ref="H78:I78"/>
    <mergeCell ref="H79:I79"/>
    <mergeCell ref="H80:I80"/>
    <mergeCell ref="H81:I81"/>
    <mergeCell ref="H82:I82"/>
    <mergeCell ref="H87:I87"/>
    <mergeCell ref="H88:I88"/>
    <mergeCell ref="H91:I91"/>
    <mergeCell ref="H83:I83"/>
    <mergeCell ref="H84:I84"/>
    <mergeCell ref="A85:A86"/>
    <mergeCell ref="C85:C86"/>
    <mergeCell ref="D85:D86"/>
    <mergeCell ref="E85:E86"/>
    <mergeCell ref="F85:F86"/>
  </mergeCells>
  <printOptions horizontalCentered="1"/>
  <pageMargins left="0.31496062992125984" right="0.1968503937007874" top="0.6692913385826772" bottom="0.5905511811023623" header="0" footer="0"/>
  <pageSetup fitToHeight="0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3"/>
  <sheetViews>
    <sheetView showGridLines="0" zoomScalePageLayoutView="0" workbookViewId="0" topLeftCell="A1">
      <selection activeCell="A1" sqref="A1:H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2.7109375" style="0" customWidth="1"/>
    <col min="4" max="4" width="11.421875" style="0" customWidth="1"/>
    <col min="5" max="5" width="12.7109375" style="0" customWidth="1"/>
    <col min="6" max="6" width="12.00390625" style="0" customWidth="1"/>
    <col min="7" max="7" width="11.00390625" style="0" customWidth="1"/>
    <col min="8" max="8" width="12.8515625" style="0" customWidth="1"/>
  </cols>
  <sheetData>
    <row r="1" spans="1:8" ht="12" customHeight="1">
      <c r="A1" s="232" t="s">
        <v>488</v>
      </c>
      <c r="B1" s="233"/>
      <c r="C1" s="233"/>
      <c r="D1" s="233"/>
      <c r="E1" s="233"/>
      <c r="F1" s="233"/>
      <c r="G1" s="233"/>
      <c r="H1" s="234"/>
    </row>
    <row r="2" spans="1:8" ht="11.25" customHeight="1">
      <c r="A2" s="235"/>
      <c r="B2" s="236"/>
      <c r="C2" s="236"/>
      <c r="D2" s="236"/>
      <c r="E2" s="236"/>
      <c r="F2" s="236"/>
      <c r="G2" s="236"/>
      <c r="H2" s="237"/>
    </row>
    <row r="3" spans="1:8" ht="11.25" customHeight="1">
      <c r="A3" s="235"/>
      <c r="B3" s="236"/>
      <c r="C3" s="236"/>
      <c r="D3" s="236"/>
      <c r="E3" s="236"/>
      <c r="F3" s="236"/>
      <c r="G3" s="236"/>
      <c r="H3" s="237"/>
    </row>
    <row r="4" spans="1:8" ht="11.25" customHeight="1">
      <c r="A4" s="235"/>
      <c r="B4" s="236"/>
      <c r="C4" s="236"/>
      <c r="D4" s="236"/>
      <c r="E4" s="236"/>
      <c r="F4" s="236"/>
      <c r="G4" s="236"/>
      <c r="H4" s="237"/>
    </row>
    <row r="5" spans="1:8" ht="17.25" customHeight="1">
      <c r="A5" s="238"/>
      <c r="B5" s="239"/>
      <c r="C5" s="239"/>
      <c r="D5" s="239"/>
      <c r="E5" s="239"/>
      <c r="F5" s="239"/>
      <c r="G5" s="239"/>
      <c r="H5" s="240"/>
    </row>
    <row r="6" spans="1:8" ht="12.75">
      <c r="A6" s="241" t="s">
        <v>0</v>
      </c>
      <c r="B6" s="261"/>
      <c r="C6" s="264" t="s">
        <v>332</v>
      </c>
      <c r="D6" s="264"/>
      <c r="E6" s="264"/>
      <c r="F6" s="264"/>
      <c r="G6" s="264"/>
      <c r="H6" s="265" t="s">
        <v>333</v>
      </c>
    </row>
    <row r="7" spans="1:8" ht="11.25" customHeight="1">
      <c r="A7" s="242"/>
      <c r="B7" s="262"/>
      <c r="C7" s="244" t="s">
        <v>334</v>
      </c>
      <c r="D7" s="264" t="s">
        <v>335</v>
      </c>
      <c r="E7" s="244" t="s">
        <v>336</v>
      </c>
      <c r="F7" s="244" t="s">
        <v>225</v>
      </c>
      <c r="G7" s="244" t="s">
        <v>242</v>
      </c>
      <c r="H7" s="265"/>
    </row>
    <row r="8" spans="1:8" ht="11.25" customHeight="1">
      <c r="A8" s="243"/>
      <c r="B8" s="263"/>
      <c r="C8" s="246"/>
      <c r="D8" s="264"/>
      <c r="E8" s="246"/>
      <c r="F8" s="246"/>
      <c r="G8" s="246"/>
      <c r="H8" s="265"/>
    </row>
    <row r="9" spans="1:8" ht="2.25" customHeight="1">
      <c r="A9" s="48"/>
      <c r="B9" s="49"/>
      <c r="C9" s="49"/>
      <c r="D9" s="49"/>
      <c r="E9" s="49"/>
      <c r="F9" s="49"/>
      <c r="G9" s="49"/>
      <c r="H9" s="49"/>
    </row>
    <row r="10" spans="1:8" ht="2.25" customHeight="1">
      <c r="A10" s="3"/>
      <c r="B10" s="4"/>
      <c r="C10" s="4"/>
      <c r="D10" s="4"/>
      <c r="E10" s="4"/>
      <c r="F10" s="4"/>
      <c r="G10" s="4"/>
      <c r="H10" s="4"/>
    </row>
    <row r="11" spans="1:8" ht="9" customHeight="1">
      <c r="A11" s="136" t="s">
        <v>489</v>
      </c>
      <c r="B11" s="4"/>
      <c r="C11" s="137">
        <f aca="true" t="shared" si="0" ref="C11:H11">+C12+C13+C15+C18+C20+C24</f>
        <v>3075280243.09</v>
      </c>
      <c r="D11" s="137">
        <f t="shared" si="0"/>
        <v>22695892</v>
      </c>
      <c r="E11" s="137">
        <f t="shared" si="0"/>
        <v>3097976135.09</v>
      </c>
      <c r="F11" s="137">
        <f t="shared" si="0"/>
        <v>1362930307.6599998</v>
      </c>
      <c r="G11" s="137">
        <f t="shared" si="0"/>
        <v>1362799395.65</v>
      </c>
      <c r="H11" s="137">
        <f t="shared" si="0"/>
        <v>1735045827.43</v>
      </c>
    </row>
    <row r="12" spans="1:8" ht="9" customHeight="1">
      <c r="A12" s="138" t="s">
        <v>490</v>
      </c>
      <c r="B12" s="4"/>
      <c r="C12" s="139">
        <v>1610058348.13</v>
      </c>
      <c r="D12" s="139">
        <v>695892</v>
      </c>
      <c r="E12" s="139">
        <f>SUM(C12:D12)</f>
        <v>1610754240.13</v>
      </c>
      <c r="F12" s="139">
        <v>647961011.87</v>
      </c>
      <c r="G12" s="139">
        <v>647830099.86</v>
      </c>
      <c r="H12" s="139">
        <f>+E12-F12</f>
        <v>962793228.2600001</v>
      </c>
    </row>
    <row r="13" spans="1:8" ht="9" customHeight="1">
      <c r="A13" s="138" t="s">
        <v>491</v>
      </c>
      <c r="B13" s="4"/>
      <c r="C13" s="139">
        <v>784711654.62</v>
      </c>
      <c r="D13" s="139">
        <v>22000000</v>
      </c>
      <c r="E13" s="139">
        <f>SUM(C13:D13)</f>
        <v>806711654.62</v>
      </c>
      <c r="F13" s="139">
        <v>421524221.91</v>
      </c>
      <c r="G13" s="139">
        <v>421524221.91</v>
      </c>
      <c r="H13" s="139">
        <f>+E13-F13</f>
        <v>385187432.71</v>
      </c>
    </row>
    <row r="14" spans="1:8" ht="2.25" customHeight="1">
      <c r="A14" s="16"/>
      <c r="B14" s="4"/>
      <c r="C14" s="4"/>
      <c r="D14" s="4"/>
      <c r="E14" s="4"/>
      <c r="F14" s="4"/>
      <c r="G14" s="4"/>
      <c r="H14" s="4"/>
    </row>
    <row r="15" spans="1:8" s="118" customFormat="1" ht="9" customHeight="1">
      <c r="A15" s="138" t="s">
        <v>492</v>
      </c>
      <c r="B15" s="112"/>
      <c r="C15" s="139">
        <f aca="true" t="shared" si="1" ref="C15:H15">+C16+C17</f>
        <v>0</v>
      </c>
      <c r="D15" s="139">
        <f t="shared" si="1"/>
        <v>0</v>
      </c>
      <c r="E15" s="139">
        <f t="shared" si="1"/>
        <v>0</v>
      </c>
      <c r="F15" s="139">
        <f t="shared" si="1"/>
        <v>0</v>
      </c>
      <c r="G15" s="139">
        <f t="shared" si="1"/>
        <v>0</v>
      </c>
      <c r="H15" s="139">
        <f t="shared" si="1"/>
        <v>0</v>
      </c>
    </row>
    <row r="16" spans="1:8" ht="9" customHeight="1">
      <c r="A16" s="145" t="s">
        <v>493</v>
      </c>
      <c r="B16" s="4"/>
      <c r="C16" s="139">
        <v>0</v>
      </c>
      <c r="D16" s="139">
        <v>0</v>
      </c>
      <c r="E16" s="139">
        <f>SUM(C16:D16)</f>
        <v>0</v>
      </c>
      <c r="F16" s="139">
        <v>0</v>
      </c>
      <c r="G16" s="139">
        <v>0</v>
      </c>
      <c r="H16" s="139">
        <f>+E16-F16</f>
        <v>0</v>
      </c>
    </row>
    <row r="17" spans="1:8" ht="9" customHeight="1">
      <c r="A17" s="145" t="s">
        <v>494</v>
      </c>
      <c r="B17" s="4"/>
      <c r="C17" s="139">
        <v>0</v>
      </c>
      <c r="D17" s="139">
        <v>0</v>
      </c>
      <c r="E17" s="139">
        <f>SUM(C17:D17)</f>
        <v>0</v>
      </c>
      <c r="F17" s="139">
        <v>0</v>
      </c>
      <c r="G17" s="139">
        <v>0</v>
      </c>
      <c r="H17" s="139">
        <f>+E17-F17</f>
        <v>0</v>
      </c>
    </row>
    <row r="18" spans="1:8" ht="9" customHeight="1">
      <c r="A18" s="138" t="s">
        <v>495</v>
      </c>
      <c r="B18" s="4"/>
      <c r="C18" s="139">
        <v>680510240.34</v>
      </c>
      <c r="D18" s="139">
        <v>0</v>
      </c>
      <c r="E18" s="139">
        <f>SUM(C18:D18)</f>
        <v>680510240.34</v>
      </c>
      <c r="F18" s="139">
        <v>293445073.88</v>
      </c>
      <c r="G18" s="139">
        <v>293445073.88</v>
      </c>
      <c r="H18" s="139">
        <f>+E18-F18</f>
        <v>387065166.46000004</v>
      </c>
    </row>
    <row r="19" spans="1:8" ht="2.25" customHeight="1">
      <c r="A19" s="3"/>
      <c r="B19" s="4"/>
      <c r="C19" s="4"/>
      <c r="D19" s="4"/>
      <c r="E19" s="4"/>
      <c r="F19" s="4"/>
      <c r="G19" s="4"/>
      <c r="H19" s="4"/>
    </row>
    <row r="20" spans="1:8" s="118" customFormat="1" ht="9" customHeight="1">
      <c r="A20" s="256" t="s">
        <v>496</v>
      </c>
      <c r="B20" s="112"/>
      <c r="C20" s="252">
        <f aca="true" t="shared" si="2" ref="C20:H20">+C22+C23</f>
        <v>0</v>
      </c>
      <c r="D20" s="252">
        <f t="shared" si="2"/>
        <v>0</v>
      </c>
      <c r="E20" s="252">
        <f t="shared" si="2"/>
        <v>0</v>
      </c>
      <c r="F20" s="252">
        <f t="shared" si="2"/>
        <v>0</v>
      </c>
      <c r="G20" s="252">
        <f t="shared" si="2"/>
        <v>0</v>
      </c>
      <c r="H20" s="252">
        <f t="shared" si="2"/>
        <v>0</v>
      </c>
    </row>
    <row r="21" spans="1:8" s="118" customFormat="1" ht="9" customHeight="1">
      <c r="A21" s="256"/>
      <c r="B21" s="112"/>
      <c r="C21" s="252"/>
      <c r="D21" s="252"/>
      <c r="E21" s="252"/>
      <c r="F21" s="252"/>
      <c r="G21" s="252"/>
      <c r="H21" s="252"/>
    </row>
    <row r="22" spans="1:8" ht="9" customHeight="1">
      <c r="A22" s="145" t="s">
        <v>497</v>
      </c>
      <c r="B22" s="4"/>
      <c r="C22" s="139">
        <v>0</v>
      </c>
      <c r="D22" s="139">
        <v>0</v>
      </c>
      <c r="E22" s="139">
        <f>SUM(C22:D22)</f>
        <v>0</v>
      </c>
      <c r="F22" s="139">
        <v>0</v>
      </c>
      <c r="G22" s="139">
        <v>0</v>
      </c>
      <c r="H22" s="139">
        <f>+E22-F22</f>
        <v>0</v>
      </c>
    </row>
    <row r="23" spans="1:8" ht="9" customHeight="1">
      <c r="A23" s="145" t="s">
        <v>498</v>
      </c>
      <c r="B23" s="4"/>
      <c r="C23" s="139">
        <v>0</v>
      </c>
      <c r="D23" s="139">
        <v>0</v>
      </c>
      <c r="E23" s="139">
        <f>SUM(C23:D23)</f>
        <v>0</v>
      </c>
      <c r="F23" s="139">
        <v>0</v>
      </c>
      <c r="G23" s="139">
        <v>0</v>
      </c>
      <c r="H23" s="139">
        <f>+E23-F23</f>
        <v>0</v>
      </c>
    </row>
    <row r="24" spans="1:8" ht="9" customHeight="1">
      <c r="A24" s="138" t="s">
        <v>499</v>
      </c>
      <c r="B24" s="4"/>
      <c r="C24" s="139">
        <v>0</v>
      </c>
      <c r="D24" s="139">
        <v>0</v>
      </c>
      <c r="E24" s="139">
        <f>SUM(C24:D24)</f>
        <v>0</v>
      </c>
      <c r="F24" s="139">
        <v>0</v>
      </c>
      <c r="G24" s="139">
        <v>0</v>
      </c>
      <c r="H24" s="139">
        <f>+E24-F24</f>
        <v>0</v>
      </c>
    </row>
    <row r="25" spans="1:8" ht="2.25" customHeight="1">
      <c r="A25" s="3"/>
      <c r="B25" s="4"/>
      <c r="C25" s="4"/>
      <c r="D25" s="4"/>
      <c r="E25" s="4"/>
      <c r="F25" s="4"/>
      <c r="G25" s="4"/>
      <c r="H25" s="4"/>
    </row>
    <row r="26" spans="1:8" ht="2.25" customHeight="1">
      <c r="A26" s="3"/>
      <c r="B26" s="4"/>
      <c r="C26" s="4"/>
      <c r="D26" s="4"/>
      <c r="E26" s="4"/>
      <c r="F26" s="4"/>
      <c r="G26" s="4"/>
      <c r="H26" s="4"/>
    </row>
    <row r="27" spans="1:8" ht="9" customHeight="1">
      <c r="A27" s="136" t="s">
        <v>500</v>
      </c>
      <c r="B27" s="4"/>
      <c r="C27" s="137">
        <f aca="true" t="shared" si="3" ref="C27:H27">+C28+C29+C31+C34+C36+C40</f>
        <v>19523751</v>
      </c>
      <c r="D27" s="137">
        <f t="shared" si="3"/>
        <v>219296187</v>
      </c>
      <c r="E27" s="137">
        <f t="shared" si="3"/>
        <v>238819938</v>
      </c>
      <c r="F27" s="137">
        <f t="shared" si="3"/>
        <v>108468515</v>
      </c>
      <c r="G27" s="137">
        <f t="shared" si="3"/>
        <v>108468515</v>
      </c>
      <c r="H27" s="137">
        <f t="shared" si="3"/>
        <v>130351423</v>
      </c>
    </row>
    <row r="28" spans="1:8" ht="9" customHeight="1">
      <c r="A28" s="138" t="s">
        <v>490</v>
      </c>
      <c r="B28" s="4"/>
      <c r="C28" s="139">
        <v>0</v>
      </c>
      <c r="D28" s="139">
        <v>219296187</v>
      </c>
      <c r="E28" s="139">
        <f>SUM(C28:D28)</f>
        <v>219296187</v>
      </c>
      <c r="F28" s="139">
        <v>108468515</v>
      </c>
      <c r="G28" s="139">
        <v>108468515</v>
      </c>
      <c r="H28" s="139">
        <f>+E28-F28</f>
        <v>110827672</v>
      </c>
    </row>
    <row r="29" spans="1:8" ht="9" customHeight="1">
      <c r="A29" s="138" t="s">
        <v>491</v>
      </c>
      <c r="B29" s="4"/>
      <c r="C29" s="139">
        <v>19523751</v>
      </c>
      <c r="D29" s="139">
        <v>0</v>
      </c>
      <c r="E29" s="139">
        <f>SUM(C29:D29)</f>
        <v>19523751</v>
      </c>
      <c r="F29" s="139">
        <v>0</v>
      </c>
      <c r="G29" s="139">
        <v>0</v>
      </c>
      <c r="H29" s="139">
        <f>+E29-F29</f>
        <v>19523751</v>
      </c>
    </row>
    <row r="30" spans="1:8" ht="2.25" customHeight="1">
      <c r="A30" s="3"/>
      <c r="B30" s="4"/>
      <c r="C30" s="4"/>
      <c r="D30" s="4"/>
      <c r="E30" s="4"/>
      <c r="F30" s="4"/>
      <c r="G30" s="4"/>
      <c r="H30" s="4"/>
    </row>
    <row r="31" spans="1:8" s="118" customFormat="1" ht="9" customHeight="1">
      <c r="A31" s="138" t="s">
        <v>492</v>
      </c>
      <c r="B31" s="112"/>
      <c r="C31" s="139">
        <f aca="true" t="shared" si="4" ref="C31:H31">+C32+C33</f>
        <v>0</v>
      </c>
      <c r="D31" s="139">
        <f t="shared" si="4"/>
        <v>0</v>
      </c>
      <c r="E31" s="139">
        <f t="shared" si="4"/>
        <v>0</v>
      </c>
      <c r="F31" s="139">
        <f t="shared" si="4"/>
        <v>0</v>
      </c>
      <c r="G31" s="139">
        <f t="shared" si="4"/>
        <v>0</v>
      </c>
      <c r="H31" s="139">
        <f t="shared" si="4"/>
        <v>0</v>
      </c>
    </row>
    <row r="32" spans="1:8" ht="9" customHeight="1">
      <c r="A32" s="145" t="s">
        <v>493</v>
      </c>
      <c r="B32" s="4"/>
      <c r="C32" s="139">
        <v>0</v>
      </c>
      <c r="D32" s="139">
        <v>0</v>
      </c>
      <c r="E32" s="139">
        <f>SUM(C32:D32)</f>
        <v>0</v>
      </c>
      <c r="F32" s="139">
        <v>0</v>
      </c>
      <c r="G32" s="139">
        <v>0</v>
      </c>
      <c r="H32" s="139">
        <f>+E32-F32</f>
        <v>0</v>
      </c>
    </row>
    <row r="33" spans="1:8" ht="9" customHeight="1">
      <c r="A33" s="145" t="s">
        <v>494</v>
      </c>
      <c r="B33" s="4"/>
      <c r="C33" s="139">
        <v>0</v>
      </c>
      <c r="D33" s="139">
        <v>0</v>
      </c>
      <c r="E33" s="139">
        <f>SUM(C33:D33)</f>
        <v>0</v>
      </c>
      <c r="F33" s="139">
        <v>0</v>
      </c>
      <c r="G33" s="139">
        <v>0</v>
      </c>
      <c r="H33" s="139">
        <f>+E33-F33</f>
        <v>0</v>
      </c>
    </row>
    <row r="34" spans="1:8" ht="9" customHeight="1">
      <c r="A34" s="138" t="s">
        <v>495</v>
      </c>
      <c r="B34" s="4"/>
      <c r="C34" s="139">
        <v>0</v>
      </c>
      <c r="D34" s="139">
        <v>0</v>
      </c>
      <c r="E34" s="139">
        <f>SUM(C34:D34)</f>
        <v>0</v>
      </c>
      <c r="F34" s="139">
        <v>0</v>
      </c>
      <c r="G34" s="139">
        <v>0</v>
      </c>
      <c r="H34" s="139">
        <f>+E34-F34</f>
        <v>0</v>
      </c>
    </row>
    <row r="35" spans="1:8" ht="2.25" customHeight="1">
      <c r="A35" s="3"/>
      <c r="B35" s="4"/>
      <c r="C35" s="4"/>
      <c r="D35" s="4"/>
      <c r="E35" s="4"/>
      <c r="F35" s="4"/>
      <c r="G35" s="4"/>
      <c r="H35" s="4"/>
    </row>
    <row r="36" spans="1:8" s="118" customFormat="1" ht="9" customHeight="1">
      <c r="A36" s="256" t="s">
        <v>496</v>
      </c>
      <c r="B36" s="112"/>
      <c r="C36" s="252">
        <f aca="true" t="shared" si="5" ref="C36:H36">+C38+C39</f>
        <v>0</v>
      </c>
      <c r="D36" s="252">
        <f t="shared" si="5"/>
        <v>0</v>
      </c>
      <c r="E36" s="252">
        <f t="shared" si="5"/>
        <v>0</v>
      </c>
      <c r="F36" s="252">
        <f t="shared" si="5"/>
        <v>0</v>
      </c>
      <c r="G36" s="252">
        <f t="shared" si="5"/>
        <v>0</v>
      </c>
      <c r="H36" s="252">
        <f t="shared" si="5"/>
        <v>0</v>
      </c>
    </row>
    <row r="37" spans="1:8" s="118" customFormat="1" ht="9" customHeight="1">
      <c r="A37" s="256"/>
      <c r="B37" s="112"/>
      <c r="C37" s="252"/>
      <c r="D37" s="252"/>
      <c r="E37" s="252"/>
      <c r="F37" s="252"/>
      <c r="G37" s="252"/>
      <c r="H37" s="252"/>
    </row>
    <row r="38" spans="1:8" ht="9" customHeight="1">
      <c r="A38" s="145" t="s">
        <v>497</v>
      </c>
      <c r="B38" s="4"/>
      <c r="C38" s="139">
        <v>0</v>
      </c>
      <c r="D38" s="139">
        <v>0</v>
      </c>
      <c r="E38" s="139">
        <f>SUM(C38:D38)</f>
        <v>0</v>
      </c>
      <c r="F38" s="139">
        <v>0</v>
      </c>
      <c r="G38" s="139">
        <v>0</v>
      </c>
      <c r="H38" s="139">
        <f>+E38-F38</f>
        <v>0</v>
      </c>
    </row>
    <row r="39" spans="1:8" ht="9" customHeight="1">
      <c r="A39" s="145" t="s">
        <v>498</v>
      </c>
      <c r="B39" s="4"/>
      <c r="C39" s="139">
        <v>0</v>
      </c>
      <c r="D39" s="139">
        <v>0</v>
      </c>
      <c r="E39" s="139">
        <f>SUM(C39:D39)</f>
        <v>0</v>
      </c>
      <c r="F39" s="139">
        <v>0</v>
      </c>
      <c r="G39" s="139">
        <v>0</v>
      </c>
      <c r="H39" s="139">
        <f>+E39-F39</f>
        <v>0</v>
      </c>
    </row>
    <row r="40" spans="1:8" ht="9" customHeight="1">
      <c r="A40" s="138" t="s">
        <v>499</v>
      </c>
      <c r="B40" s="4"/>
      <c r="C40" s="139">
        <v>0</v>
      </c>
      <c r="D40" s="139">
        <v>0</v>
      </c>
      <c r="E40" s="139">
        <f>SUM(C40:D40)</f>
        <v>0</v>
      </c>
      <c r="F40" s="139">
        <v>0</v>
      </c>
      <c r="G40" s="139">
        <v>0</v>
      </c>
      <c r="H40" s="139">
        <f>+E40-F40</f>
        <v>0</v>
      </c>
    </row>
    <row r="41" spans="1:8" ht="2.25" customHeight="1">
      <c r="A41" s="3"/>
      <c r="B41" s="4"/>
      <c r="C41" s="4"/>
      <c r="D41" s="4"/>
      <c r="E41" s="4"/>
      <c r="F41" s="4"/>
      <c r="G41" s="4"/>
      <c r="H41" s="4"/>
    </row>
    <row r="42" spans="1:8" ht="9" customHeight="1">
      <c r="A42" s="136" t="s">
        <v>501</v>
      </c>
      <c r="B42" s="4"/>
      <c r="C42" s="137">
        <f aca="true" t="shared" si="6" ref="C42:H42">+C11+C27</f>
        <v>3094803994.09</v>
      </c>
      <c r="D42" s="137">
        <f t="shared" si="6"/>
        <v>241992079</v>
      </c>
      <c r="E42" s="137">
        <f t="shared" si="6"/>
        <v>3336796073.09</v>
      </c>
      <c r="F42" s="137">
        <f t="shared" si="6"/>
        <v>1471398822.6599998</v>
      </c>
      <c r="G42" s="137">
        <f t="shared" si="6"/>
        <v>1471267910.65</v>
      </c>
      <c r="H42" s="137">
        <f t="shared" si="6"/>
        <v>1865397250.43</v>
      </c>
    </row>
    <row r="43" spans="1:8" ht="3.75" customHeight="1">
      <c r="A43" s="1"/>
      <c r="B43" s="5"/>
      <c r="C43" s="5"/>
      <c r="D43" s="5"/>
      <c r="E43" s="5"/>
      <c r="F43" s="5"/>
      <c r="G43" s="5"/>
      <c r="H43" s="5"/>
    </row>
    <row r="44" ht="3.75" customHeight="1"/>
  </sheetData>
  <sheetProtection/>
  <mergeCells count="23">
    <mergeCell ref="E7:E8"/>
    <mergeCell ref="F7:F8"/>
    <mergeCell ref="G7:G8"/>
    <mergeCell ref="D20:D21"/>
    <mergeCell ref="E20:E21"/>
    <mergeCell ref="F20:F21"/>
    <mergeCell ref="G20:G21"/>
    <mergeCell ref="A1:H5"/>
    <mergeCell ref="A6:B8"/>
    <mergeCell ref="C6:G6"/>
    <mergeCell ref="H6:H8"/>
    <mergeCell ref="C7:C8"/>
    <mergeCell ref="D7:D8"/>
    <mergeCell ref="H20:H21"/>
    <mergeCell ref="A36:A37"/>
    <mergeCell ref="C36:C37"/>
    <mergeCell ref="D36:D37"/>
    <mergeCell ref="E36:E37"/>
    <mergeCell ref="F36:F37"/>
    <mergeCell ref="G36:G37"/>
    <mergeCell ref="H36:H37"/>
    <mergeCell ref="A20:A21"/>
    <mergeCell ref="C20:C21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Elizabeth Perez</cp:lastModifiedBy>
  <cp:lastPrinted>2020-07-23T20:12:52Z</cp:lastPrinted>
  <dcterms:created xsi:type="dcterms:W3CDTF">2020-07-24T22:49:13Z</dcterms:created>
  <dcterms:modified xsi:type="dcterms:W3CDTF">2020-07-24T22:51:58Z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A0B44A456053326E0775961CF3DF6AA61068147D72AC47F19A54845879E167FB73698974008035098E8D61F1AC10BC7EC8901DABA2CA4568D9050C4BCD6ED3569434A7C85E6B6EE4CC67997EE122FEF460D67198BD4E26EEF433ABD993C17DCDEEE08A871AA8BF05A8956C0CEEB7B5A1CD6CA81BACF00B74B554F6E48379756</vt:lpwstr>
  </property>
  <property fmtid="{D5CDD505-2E9C-101B-9397-08002B2CF9AE}" pid="8" name="Business Objects Context Information6">
    <vt:lpwstr>AC6360BA769EBBC5E2C6E267B79E6B6DF076C9BBD507305A7D6DB4D195C40BF2352AF97AE69D2DA70A94C40B197199C33599CB0990D954520BDC8646CB7DB97E0016C483</vt:lpwstr>
  </property>
</Properties>
</file>